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V17036\Desktop\申請書等\HP用（名前変更済）\入力用\"/>
    </mc:Choice>
  </mc:AlternateContent>
  <bookViews>
    <workbookView xWindow="480" yWindow="15" windowWidth="18195" windowHeight="12015"/>
  </bookViews>
  <sheets>
    <sheet name="入力用" sheetId="6" r:id="rId1"/>
    <sheet name="利用者リスト" sheetId="7" r:id="rId2"/>
    <sheet name="申込書" sheetId="5" r:id="rId3"/>
    <sheet name="組合員料金表" sheetId="8" r:id="rId4"/>
    <sheet name="祝日リスト" sheetId="10" r:id="rId5"/>
    <sheet name="料金区分表" sheetId="11" r:id="rId6"/>
  </sheets>
  <externalReferences>
    <externalReference r:id="rId7"/>
  </externalReferences>
  <definedNames>
    <definedName name="祝日リスト">[1]祝日リスト!$B:$B</definedName>
  </definedNames>
  <calcPr calcId="162913"/>
</workbook>
</file>

<file path=xl/calcChain.xml><?xml version="1.0" encoding="utf-8"?>
<calcChain xmlns="http://schemas.openxmlformats.org/spreadsheetml/2006/main">
  <c r="C3" i="7" l="1"/>
  <c r="AE16" i="5" l="1"/>
  <c r="H12" i="7" l="1"/>
  <c r="H11" i="7"/>
  <c r="H10" i="7"/>
  <c r="H9" i="7"/>
  <c r="H8" i="7"/>
  <c r="H7" i="7"/>
  <c r="H6" i="7"/>
  <c r="H5" i="7"/>
  <c r="H4" i="7"/>
  <c r="H3" i="7"/>
  <c r="O41" i="5" l="1"/>
  <c r="A3" i="11"/>
  <c r="A4" i="11"/>
  <c r="A5" i="11"/>
  <c r="A6" i="11"/>
  <c r="A7" i="11"/>
  <c r="A8" i="11"/>
  <c r="A9" i="11"/>
  <c r="A10" i="11"/>
  <c r="A11" i="11"/>
  <c r="A12" i="11"/>
  <c r="A13" i="11"/>
  <c r="A14" i="11"/>
  <c r="A15" i="11"/>
  <c r="A16" i="11"/>
  <c r="A17" i="11"/>
  <c r="A18" i="11"/>
  <c r="A19" i="11"/>
  <c r="A2" i="11"/>
  <c r="K14" i="5"/>
  <c r="I4" i="7"/>
  <c r="I5" i="7"/>
  <c r="I6" i="7"/>
  <c r="I7" i="7"/>
  <c r="I8" i="7"/>
  <c r="I9" i="7"/>
  <c r="I10" i="7"/>
  <c r="I11" i="7"/>
  <c r="I12" i="7"/>
  <c r="I3" i="7"/>
  <c r="AL21" i="5"/>
  <c r="AL22" i="5"/>
  <c r="AL23" i="5"/>
  <c r="AL24" i="5"/>
  <c r="AL20" i="5"/>
  <c r="R21" i="5"/>
  <c r="R22" i="5"/>
  <c r="R23" i="5"/>
  <c r="R24" i="5"/>
  <c r="R20" i="5"/>
  <c r="F45" i="5" l="1"/>
  <c r="AL7" i="5"/>
  <c r="I39" i="5"/>
  <c r="O39" i="5"/>
  <c r="O40" i="5"/>
  <c r="I38" i="5"/>
  <c r="I41" i="5"/>
  <c r="T45" i="5" s="1"/>
  <c r="O38" i="5"/>
  <c r="I40" i="5"/>
  <c r="T44" i="5" s="1"/>
  <c r="C86" i="8"/>
  <c r="D86" i="8"/>
  <c r="C87" i="8"/>
  <c r="D87" i="8"/>
  <c r="C88" i="8"/>
  <c r="D88" i="8"/>
  <c r="C89" i="8"/>
  <c r="D89" i="8"/>
  <c r="C90" i="8"/>
  <c r="D90" i="8"/>
  <c r="C91" i="8"/>
  <c r="D91" i="8"/>
  <c r="C92" i="8"/>
  <c r="D92" i="8"/>
  <c r="C93" i="8"/>
  <c r="D93" i="8"/>
  <c r="C94" i="8"/>
  <c r="D94" i="8"/>
  <c r="C95" i="8"/>
  <c r="D95" i="8"/>
  <c r="C96" i="8"/>
  <c r="D96" i="8"/>
  <c r="C97" i="8"/>
  <c r="D97" i="8"/>
  <c r="C98" i="8"/>
  <c r="D98" i="8"/>
  <c r="C99" i="8"/>
  <c r="D99" i="8"/>
  <c r="C100" i="8"/>
  <c r="D100" i="8"/>
  <c r="C101" i="8"/>
  <c r="D101" i="8"/>
  <c r="C102" i="8"/>
  <c r="D102" i="8"/>
  <c r="C103" i="8"/>
  <c r="D103" i="8"/>
  <c r="C104" i="8"/>
  <c r="D104" i="8"/>
  <c r="C105" i="8"/>
  <c r="D105" i="8"/>
  <c r="C106" i="8"/>
  <c r="D106" i="8"/>
  <c r="C107" i="8"/>
  <c r="D107" i="8"/>
  <c r="C108" i="8"/>
  <c r="D108" i="8"/>
  <c r="C109" i="8"/>
  <c r="D109" i="8"/>
  <c r="C110" i="8"/>
  <c r="D110" i="8"/>
  <c r="C111" i="8"/>
  <c r="D111" i="8"/>
  <c r="C112" i="8"/>
  <c r="D112" i="8"/>
  <c r="C113" i="8"/>
  <c r="D113" i="8"/>
  <c r="C114" i="8"/>
  <c r="D114" i="8"/>
  <c r="C115" i="8"/>
  <c r="D115" i="8"/>
  <c r="C116" i="8"/>
  <c r="D116" i="8"/>
  <c r="C117" i="8"/>
  <c r="D117" i="8"/>
  <c r="C118" i="8"/>
  <c r="D118" i="8"/>
  <c r="C119" i="8"/>
  <c r="D119" i="8"/>
  <c r="C120" i="8"/>
  <c r="D120" i="8"/>
  <c r="C121" i="8"/>
  <c r="D121" i="8"/>
  <c r="C122" i="8"/>
  <c r="D122" i="8"/>
  <c r="C123" i="8"/>
  <c r="D123" i="8"/>
  <c r="C124" i="8"/>
  <c r="D124" i="8"/>
  <c r="C125" i="8"/>
  <c r="D125" i="8"/>
  <c r="C126" i="8"/>
  <c r="D126" i="8"/>
  <c r="C127" i="8"/>
  <c r="D127" i="8"/>
  <c r="C128" i="8"/>
  <c r="D128" i="8"/>
  <c r="C129" i="8"/>
  <c r="D129" i="8"/>
  <c r="C130" i="8"/>
  <c r="D130" i="8"/>
  <c r="C131" i="8"/>
  <c r="D131" i="8"/>
  <c r="C132" i="8"/>
  <c r="D132" i="8"/>
  <c r="C133" i="8"/>
  <c r="D133" i="8"/>
  <c r="C134" i="8"/>
  <c r="D134" i="8"/>
  <c r="C135" i="8"/>
  <c r="D135" i="8"/>
  <c r="C136" i="8"/>
  <c r="D136" i="8"/>
  <c r="C137" i="8"/>
  <c r="D137" i="8"/>
  <c r="C138" i="8"/>
  <c r="D138" i="8"/>
  <c r="C139" i="8"/>
  <c r="D139" i="8"/>
  <c r="C140" i="8"/>
  <c r="D140" i="8"/>
  <c r="C141" i="8"/>
  <c r="D141" i="8"/>
  <c r="C142" i="8"/>
  <c r="D142" i="8"/>
  <c r="C143" i="8"/>
  <c r="D143" i="8"/>
  <c r="C144" i="8"/>
  <c r="D144" i="8"/>
  <c r="C145" i="8"/>
  <c r="D145" i="8"/>
  <c r="C146" i="8"/>
  <c r="D146" i="8"/>
  <c r="C147" i="8"/>
  <c r="D147" i="8"/>
  <c r="C148" i="8"/>
  <c r="D148" i="8"/>
  <c r="C149" i="8"/>
  <c r="D149" i="8"/>
  <c r="C150" i="8"/>
  <c r="D150" i="8"/>
  <c r="C151" i="8"/>
  <c r="D151" i="8"/>
  <c r="C152" i="8"/>
  <c r="D152" i="8"/>
  <c r="C153" i="8"/>
  <c r="D153" i="8"/>
  <c r="C154" i="8"/>
  <c r="D154" i="8"/>
  <c r="C155" i="8"/>
  <c r="D155" i="8"/>
  <c r="C156" i="8"/>
  <c r="D156" i="8"/>
  <c r="C157" i="8"/>
  <c r="D157" i="8"/>
  <c r="C158" i="8"/>
  <c r="D158" i="8"/>
  <c r="C159" i="8"/>
  <c r="D159" i="8"/>
  <c r="C160" i="8"/>
  <c r="D160" i="8"/>
  <c r="C161" i="8"/>
  <c r="D161" i="8"/>
  <c r="C162" i="8"/>
  <c r="D162" i="8"/>
  <c r="C163" i="8"/>
  <c r="D163" i="8"/>
  <c r="C164" i="8"/>
  <c r="D164" i="8"/>
  <c r="C165" i="8"/>
  <c r="D165" i="8"/>
  <c r="C166" i="8"/>
  <c r="D166" i="8"/>
  <c r="C167" i="8"/>
  <c r="D167" i="8"/>
  <c r="C168" i="8"/>
  <c r="D168" i="8"/>
  <c r="C169" i="8"/>
  <c r="D169" i="8"/>
  <c r="C170" i="8"/>
  <c r="D170" i="8"/>
  <c r="C171" i="8"/>
  <c r="D171" i="8"/>
  <c r="C172" i="8"/>
  <c r="D172" i="8"/>
  <c r="C173" i="8"/>
  <c r="D173" i="8"/>
  <c r="C174" i="8"/>
  <c r="D174" i="8"/>
  <c r="C175" i="8"/>
  <c r="D175" i="8"/>
  <c r="C176" i="8"/>
  <c r="D176" i="8"/>
  <c r="C177" i="8"/>
  <c r="D177" i="8"/>
  <c r="C178" i="8"/>
  <c r="D178" i="8"/>
  <c r="C179" i="8"/>
  <c r="D179" i="8"/>
  <c r="C180" i="8"/>
  <c r="D180" i="8"/>
  <c r="C181" i="8"/>
  <c r="D181" i="8"/>
  <c r="C182" i="8"/>
  <c r="D182" i="8"/>
  <c r="C183" i="8"/>
  <c r="D183" i="8"/>
  <c r="C184" i="8"/>
  <c r="D184" i="8"/>
  <c r="C185" i="8"/>
  <c r="D185" i="8"/>
  <c r="C186" i="8"/>
  <c r="D186" i="8"/>
  <c r="C187" i="8"/>
  <c r="D187" i="8"/>
  <c r="C188" i="8"/>
  <c r="D188" i="8"/>
  <c r="C189" i="8"/>
  <c r="D189" i="8"/>
  <c r="C190" i="8"/>
  <c r="D190" i="8"/>
  <c r="C191" i="8"/>
  <c r="D191" i="8"/>
  <c r="C192" i="8"/>
  <c r="D192" i="8"/>
  <c r="C193" i="8"/>
  <c r="D193" i="8"/>
  <c r="C194" i="8"/>
  <c r="D194" i="8"/>
  <c r="C195" i="8"/>
  <c r="D195" i="8"/>
  <c r="C196" i="8"/>
  <c r="D196" i="8"/>
  <c r="C197" i="8"/>
  <c r="D197" i="8"/>
  <c r="C198" i="8"/>
  <c r="D198" i="8"/>
  <c r="C199" i="8"/>
  <c r="D199" i="8"/>
  <c r="C200" i="8"/>
  <c r="D200" i="8"/>
  <c r="C201" i="8"/>
  <c r="D201" i="8"/>
  <c r="C202" i="8"/>
  <c r="D202" i="8"/>
  <c r="C203" i="8"/>
  <c r="D203" i="8"/>
  <c r="C204" i="8"/>
  <c r="D204" i="8"/>
  <c r="C205" i="8"/>
  <c r="D205" i="8"/>
  <c r="C206" i="8"/>
  <c r="D206" i="8"/>
  <c r="C207" i="8"/>
  <c r="D207" i="8"/>
  <c r="C208" i="8"/>
  <c r="D208" i="8"/>
  <c r="C209" i="8"/>
  <c r="D209" i="8"/>
  <c r="C210" i="8"/>
  <c r="D210" i="8"/>
  <c r="C211" i="8"/>
  <c r="D211" i="8"/>
  <c r="C212" i="8"/>
  <c r="D212" i="8"/>
  <c r="C213" i="8"/>
  <c r="D213" i="8"/>
  <c r="C214" i="8"/>
  <c r="D214" i="8"/>
  <c r="C215" i="8"/>
  <c r="D215" i="8"/>
  <c r="C216" i="8"/>
  <c r="D216" i="8"/>
  <c r="C217" i="8"/>
  <c r="D217" i="8"/>
  <c r="C218" i="8"/>
  <c r="D218" i="8"/>
  <c r="C219" i="8"/>
  <c r="D219" i="8"/>
  <c r="C220" i="8"/>
  <c r="D220" i="8"/>
  <c r="C221" i="8"/>
  <c r="D221" i="8"/>
  <c r="C222" i="8"/>
  <c r="D222" i="8"/>
  <c r="C223" i="8"/>
  <c r="D223" i="8"/>
  <c r="C224" i="8"/>
  <c r="D224" i="8"/>
  <c r="C225" i="8"/>
  <c r="D225" i="8"/>
  <c r="C226" i="8"/>
  <c r="D226" i="8"/>
  <c r="C227" i="8"/>
  <c r="D227" i="8"/>
  <c r="C228" i="8"/>
  <c r="D228" i="8"/>
  <c r="C229" i="8"/>
  <c r="D229" i="8"/>
  <c r="C230" i="8"/>
  <c r="D230" i="8"/>
  <c r="C231" i="8"/>
  <c r="D231" i="8"/>
  <c r="C232" i="8"/>
  <c r="D232" i="8"/>
  <c r="C233" i="8"/>
  <c r="D233" i="8"/>
  <c r="C234" i="8"/>
  <c r="D234" i="8"/>
  <c r="C235" i="8"/>
  <c r="D235" i="8"/>
  <c r="C236" i="8"/>
  <c r="D236" i="8"/>
  <c r="C237" i="8"/>
  <c r="D237" i="8"/>
  <c r="C238" i="8"/>
  <c r="D238" i="8"/>
  <c r="C239" i="8"/>
  <c r="D239" i="8"/>
  <c r="C240" i="8"/>
  <c r="D240" i="8"/>
  <c r="C241" i="8"/>
  <c r="D241" i="8"/>
  <c r="C242" i="8"/>
  <c r="D242" i="8"/>
  <c r="C243" i="8"/>
  <c r="D243" i="8"/>
  <c r="C244" i="8"/>
  <c r="D244" i="8"/>
  <c r="C245" i="8"/>
  <c r="D245" i="8"/>
  <c r="C246" i="8"/>
  <c r="D246" i="8"/>
  <c r="C247" i="8"/>
  <c r="D247" i="8"/>
  <c r="C248" i="8"/>
  <c r="D248" i="8"/>
  <c r="C249" i="8"/>
  <c r="D249" i="8"/>
  <c r="C250" i="8"/>
  <c r="D250" i="8"/>
  <c r="C251" i="8"/>
  <c r="D251" i="8"/>
  <c r="C252" i="8"/>
  <c r="D252" i="8"/>
  <c r="C253" i="8"/>
  <c r="D253" i="8"/>
  <c r="C254" i="8"/>
  <c r="D254" i="8"/>
  <c r="C255" i="8"/>
  <c r="D255" i="8"/>
  <c r="C256" i="8"/>
  <c r="D256" i="8"/>
  <c r="C257" i="8"/>
  <c r="D257" i="8"/>
  <c r="C258" i="8"/>
  <c r="D258" i="8"/>
  <c r="C259" i="8"/>
  <c r="D259" i="8"/>
  <c r="C260" i="8"/>
  <c r="D260" i="8"/>
  <c r="C261" i="8"/>
  <c r="D261" i="8"/>
  <c r="C262" i="8"/>
  <c r="D262" i="8"/>
  <c r="C263" i="8"/>
  <c r="D263" i="8"/>
  <c r="C264" i="8"/>
  <c r="D264" i="8"/>
  <c r="C265" i="8"/>
  <c r="D265" i="8"/>
  <c r="C266" i="8"/>
  <c r="D266" i="8"/>
  <c r="C267" i="8"/>
  <c r="D267" i="8"/>
  <c r="C268" i="8"/>
  <c r="D268" i="8"/>
  <c r="C269" i="8"/>
  <c r="D269" i="8"/>
  <c r="C270" i="8"/>
  <c r="D270" i="8"/>
  <c r="C271" i="8"/>
  <c r="D271" i="8"/>
  <c r="C272" i="8"/>
  <c r="D272" i="8"/>
  <c r="C273" i="8"/>
  <c r="D273" i="8"/>
  <c r="C274" i="8"/>
  <c r="D274" i="8"/>
  <c r="C275" i="8"/>
  <c r="D275" i="8"/>
  <c r="C276" i="8"/>
  <c r="D276" i="8"/>
  <c r="C277" i="8"/>
  <c r="D277" i="8"/>
  <c r="C278" i="8"/>
  <c r="D278" i="8"/>
  <c r="C279" i="8"/>
  <c r="D279" i="8"/>
  <c r="C280" i="8"/>
  <c r="D280" i="8"/>
  <c r="C281" i="8"/>
  <c r="D281" i="8"/>
  <c r="C282" i="8"/>
  <c r="D282" i="8"/>
  <c r="C283" i="8"/>
  <c r="D283" i="8"/>
  <c r="C284" i="8"/>
  <c r="D284" i="8"/>
  <c r="C285" i="8"/>
  <c r="D285" i="8"/>
  <c r="C286" i="8"/>
  <c r="D286" i="8"/>
  <c r="C287" i="8"/>
  <c r="D287" i="8"/>
  <c r="C288" i="8"/>
  <c r="D288" i="8"/>
  <c r="C289" i="8"/>
  <c r="D289" i="8"/>
  <c r="C290" i="8"/>
  <c r="D290" i="8"/>
  <c r="C291" i="8"/>
  <c r="D291" i="8"/>
  <c r="C292" i="8"/>
  <c r="D292" i="8"/>
  <c r="C293" i="8"/>
  <c r="D293" i="8"/>
  <c r="C294" i="8"/>
  <c r="D294" i="8"/>
  <c r="C295" i="8"/>
  <c r="D295" i="8"/>
  <c r="C296" i="8"/>
  <c r="D296" i="8"/>
  <c r="C297" i="8"/>
  <c r="D297" i="8"/>
  <c r="C298" i="8"/>
  <c r="D298" i="8"/>
  <c r="C299" i="8"/>
  <c r="D299" i="8"/>
  <c r="C300" i="8"/>
  <c r="D300" i="8"/>
  <c r="C301" i="8"/>
  <c r="D301" i="8"/>
  <c r="C302" i="8"/>
  <c r="D302" i="8"/>
  <c r="C303" i="8"/>
  <c r="D303" i="8"/>
  <c r="C304" i="8"/>
  <c r="D304" i="8"/>
  <c r="C305" i="8"/>
  <c r="D305" i="8"/>
  <c r="C306" i="8"/>
  <c r="D306" i="8"/>
  <c r="C307" i="8"/>
  <c r="D307" i="8"/>
  <c r="C308" i="8"/>
  <c r="D308" i="8"/>
  <c r="C309" i="8"/>
  <c r="D309" i="8"/>
  <c r="C310" i="8"/>
  <c r="D310" i="8"/>
  <c r="C311" i="8"/>
  <c r="D311" i="8"/>
  <c r="C312" i="8"/>
  <c r="D312" i="8"/>
  <c r="C313" i="8"/>
  <c r="D313" i="8"/>
  <c r="C314" i="8"/>
  <c r="D314" i="8"/>
  <c r="C315" i="8"/>
  <c r="D315" i="8"/>
  <c r="C316" i="8"/>
  <c r="D316" i="8"/>
  <c r="C317" i="8"/>
  <c r="D317" i="8"/>
  <c r="C318" i="8"/>
  <c r="D318" i="8"/>
  <c r="C319" i="8"/>
  <c r="D319" i="8"/>
  <c r="C320" i="8"/>
  <c r="D320" i="8"/>
  <c r="C321" i="8"/>
  <c r="D321" i="8"/>
  <c r="C322" i="8"/>
  <c r="D322" i="8"/>
  <c r="C323" i="8"/>
  <c r="D323" i="8"/>
  <c r="C324" i="8"/>
  <c r="D324" i="8"/>
  <c r="C325" i="8"/>
  <c r="D325" i="8"/>
  <c r="C326" i="8"/>
  <c r="D326" i="8"/>
  <c r="C327" i="8"/>
  <c r="D327" i="8"/>
  <c r="C328" i="8"/>
  <c r="D328" i="8"/>
  <c r="C329" i="8"/>
  <c r="D329" i="8"/>
  <c r="C330" i="8"/>
  <c r="D330" i="8"/>
  <c r="C331" i="8"/>
  <c r="D331" i="8"/>
  <c r="C332" i="8"/>
  <c r="D332" i="8"/>
  <c r="C333" i="8"/>
  <c r="D333" i="8"/>
  <c r="C334" i="8"/>
  <c r="D334" i="8"/>
  <c r="C335" i="8"/>
  <c r="D335" i="8"/>
  <c r="C336" i="8"/>
  <c r="D336" i="8"/>
  <c r="C337" i="8"/>
  <c r="D337" i="8"/>
  <c r="C338" i="8"/>
  <c r="D338" i="8"/>
  <c r="C339" i="8"/>
  <c r="D339" i="8"/>
  <c r="C340" i="8"/>
  <c r="D340" i="8"/>
  <c r="C341" i="8"/>
  <c r="D341" i="8"/>
  <c r="C342" i="8"/>
  <c r="D342" i="8"/>
  <c r="C343" i="8"/>
  <c r="D343" i="8"/>
  <c r="C344" i="8"/>
  <c r="D344" i="8"/>
  <c r="C345" i="8"/>
  <c r="D345" i="8"/>
  <c r="C346" i="8"/>
  <c r="D346" i="8"/>
  <c r="C347" i="8"/>
  <c r="D347" i="8"/>
  <c r="C348" i="8"/>
  <c r="D348" i="8"/>
  <c r="C349" i="8"/>
  <c r="D349" i="8"/>
  <c r="C350" i="8"/>
  <c r="D350" i="8"/>
  <c r="C351" i="8"/>
  <c r="D351" i="8"/>
  <c r="C352" i="8"/>
  <c r="D352" i="8"/>
  <c r="C353" i="8"/>
  <c r="D353" i="8"/>
  <c r="C354" i="8"/>
  <c r="D354" i="8"/>
  <c r="C355" i="8"/>
  <c r="D355" i="8"/>
  <c r="C356" i="8"/>
  <c r="D356" i="8"/>
  <c r="C357" i="8"/>
  <c r="D357" i="8"/>
  <c r="C358" i="8"/>
  <c r="D358" i="8"/>
  <c r="C359" i="8"/>
  <c r="D359" i="8"/>
  <c r="C360" i="8"/>
  <c r="D360" i="8"/>
  <c r="C361" i="8"/>
  <c r="D361" i="8"/>
  <c r="C362" i="8"/>
  <c r="D362" i="8"/>
  <c r="C363" i="8"/>
  <c r="D363" i="8"/>
  <c r="C364" i="8"/>
  <c r="D364" i="8"/>
  <c r="C365" i="8"/>
  <c r="D365" i="8"/>
  <c r="C366" i="8"/>
  <c r="D366" i="8"/>
  <c r="C367" i="8"/>
  <c r="D367" i="8"/>
  <c r="C28" i="8"/>
  <c r="D28" i="8"/>
  <c r="C29" i="8"/>
  <c r="D29" i="8"/>
  <c r="C30" i="8"/>
  <c r="D30" i="8"/>
  <c r="C31" i="8"/>
  <c r="D31" i="8"/>
  <c r="C32" i="8"/>
  <c r="D32" i="8"/>
  <c r="C33" i="8"/>
  <c r="D33" i="8"/>
  <c r="C34" i="8"/>
  <c r="D34" i="8"/>
  <c r="C35" i="8"/>
  <c r="D35" i="8"/>
  <c r="C36" i="8"/>
  <c r="D36" i="8"/>
  <c r="C37" i="8"/>
  <c r="D37" i="8"/>
  <c r="C38" i="8"/>
  <c r="D38" i="8"/>
  <c r="C39" i="8"/>
  <c r="D39" i="8"/>
  <c r="C40" i="8"/>
  <c r="D40" i="8"/>
  <c r="C41" i="8"/>
  <c r="D41" i="8"/>
  <c r="C42" i="8"/>
  <c r="D42" i="8"/>
  <c r="C43" i="8"/>
  <c r="D43" i="8"/>
  <c r="C44" i="8"/>
  <c r="D44" i="8"/>
  <c r="C45" i="8"/>
  <c r="D45" i="8"/>
  <c r="C46" i="8"/>
  <c r="D46" i="8"/>
  <c r="C47" i="8"/>
  <c r="D47" i="8"/>
  <c r="C48" i="8"/>
  <c r="D48" i="8"/>
  <c r="C49" i="8"/>
  <c r="D49" i="8"/>
  <c r="C50" i="8"/>
  <c r="D50" i="8"/>
  <c r="C51" i="8"/>
  <c r="D51" i="8"/>
  <c r="C52" i="8"/>
  <c r="D52" i="8"/>
  <c r="C53" i="8"/>
  <c r="D53" i="8"/>
  <c r="C54" i="8"/>
  <c r="D54" i="8"/>
  <c r="C55" i="8"/>
  <c r="D55" i="8"/>
  <c r="C56" i="8"/>
  <c r="D56" i="8"/>
  <c r="C57" i="8"/>
  <c r="D57" i="8"/>
  <c r="C58" i="8"/>
  <c r="D58" i="8"/>
  <c r="C59" i="8"/>
  <c r="D59" i="8"/>
  <c r="C60" i="8"/>
  <c r="D60" i="8"/>
  <c r="C61" i="8"/>
  <c r="D61" i="8"/>
  <c r="C62" i="8"/>
  <c r="D62" i="8"/>
  <c r="C63" i="8"/>
  <c r="D63" i="8"/>
  <c r="C64" i="8"/>
  <c r="D64" i="8"/>
  <c r="C65" i="8"/>
  <c r="D65" i="8"/>
  <c r="C66" i="8"/>
  <c r="D66" i="8"/>
  <c r="C67" i="8"/>
  <c r="D67" i="8"/>
  <c r="C68" i="8"/>
  <c r="D68" i="8"/>
  <c r="C69" i="8"/>
  <c r="D69" i="8"/>
  <c r="C70" i="8"/>
  <c r="D70" i="8"/>
  <c r="C71" i="8"/>
  <c r="D71" i="8"/>
  <c r="C72" i="8"/>
  <c r="D72" i="8"/>
  <c r="C73" i="8"/>
  <c r="D73" i="8"/>
  <c r="C74" i="8"/>
  <c r="D74" i="8"/>
  <c r="C75" i="8"/>
  <c r="D75" i="8"/>
  <c r="C76" i="8"/>
  <c r="D76" i="8"/>
  <c r="C77" i="8"/>
  <c r="D77" i="8"/>
  <c r="C78" i="8"/>
  <c r="D78" i="8"/>
  <c r="C79" i="8"/>
  <c r="D79" i="8"/>
  <c r="C80" i="8"/>
  <c r="D80" i="8"/>
  <c r="C81" i="8"/>
  <c r="D81" i="8"/>
  <c r="C82" i="8"/>
  <c r="D82" i="8"/>
  <c r="C83" i="8"/>
  <c r="D83" i="8"/>
  <c r="C84" i="8"/>
  <c r="D84" i="8"/>
  <c r="C85" i="8"/>
  <c r="D85" i="8"/>
  <c r="C13" i="8"/>
  <c r="D13" i="8"/>
  <c r="C14" i="8"/>
  <c r="D14" i="8"/>
  <c r="C15" i="8"/>
  <c r="D15" i="8"/>
  <c r="C16" i="8"/>
  <c r="D16" i="8"/>
  <c r="C17" i="8"/>
  <c r="D17" i="8"/>
  <c r="C18" i="8"/>
  <c r="D18" i="8"/>
  <c r="C19" i="8"/>
  <c r="D19" i="8"/>
  <c r="C20" i="8"/>
  <c r="D20" i="8"/>
  <c r="C21" i="8"/>
  <c r="D21" i="8"/>
  <c r="C22" i="8"/>
  <c r="D22" i="8"/>
  <c r="C23" i="8"/>
  <c r="D23" i="8"/>
  <c r="C24" i="8"/>
  <c r="D24" i="8"/>
  <c r="C25" i="8"/>
  <c r="D25" i="8"/>
  <c r="C26" i="8"/>
  <c r="D26" i="8"/>
  <c r="C27" i="8"/>
  <c r="D27" i="8"/>
  <c r="C3" i="8"/>
  <c r="D3" i="8"/>
  <c r="C4" i="8"/>
  <c r="D4" i="8"/>
  <c r="C5" i="8"/>
  <c r="D5" i="8"/>
  <c r="C6" i="8"/>
  <c r="D6" i="8"/>
  <c r="C7" i="8"/>
  <c r="D7" i="8"/>
  <c r="C8" i="8"/>
  <c r="D8" i="8"/>
  <c r="C9" i="8"/>
  <c r="D9" i="8"/>
  <c r="C10" i="8"/>
  <c r="D10" i="8"/>
  <c r="C11" i="8"/>
  <c r="D11" i="8"/>
  <c r="C12" i="8"/>
  <c r="D12" i="8"/>
  <c r="D2" i="8"/>
  <c r="C2" i="8"/>
  <c r="T42" i="5" l="1"/>
  <c r="T43" i="5"/>
  <c r="G8" i="5"/>
  <c r="G5" i="5"/>
  <c r="G3" i="5"/>
  <c r="AI25" i="5"/>
  <c r="L24" i="5"/>
  <c r="E24" i="5"/>
  <c r="C24" i="5"/>
  <c r="A24" i="5"/>
  <c r="L23" i="5"/>
  <c r="E23" i="5"/>
  <c r="C23" i="5"/>
  <c r="A23" i="5"/>
  <c r="L22" i="5"/>
  <c r="E22" i="5"/>
  <c r="C22" i="5"/>
  <c r="A22" i="5"/>
  <c r="L21" i="5"/>
  <c r="E21" i="5"/>
  <c r="C21" i="5"/>
  <c r="A21" i="5"/>
  <c r="L20" i="5"/>
  <c r="E20" i="5"/>
  <c r="C20" i="5"/>
  <c r="A20" i="5"/>
  <c r="AH24" i="5"/>
  <c r="AF24" i="5"/>
  <c r="Y24" i="5"/>
  <c r="W24" i="5"/>
  <c r="U24" i="5"/>
  <c r="AH23" i="5"/>
  <c r="AF23" i="5"/>
  <c r="Y23" i="5"/>
  <c r="W23" i="5"/>
  <c r="U23" i="5"/>
  <c r="AH22" i="5"/>
  <c r="AF22" i="5"/>
  <c r="Y22" i="5"/>
  <c r="W22" i="5"/>
  <c r="U22" i="5"/>
  <c r="AH21" i="5"/>
  <c r="AF21" i="5"/>
  <c r="Y21" i="5"/>
  <c r="W21" i="5"/>
  <c r="U21" i="5"/>
  <c r="AH20" i="5"/>
  <c r="AF20" i="5"/>
  <c r="Y20" i="5"/>
  <c r="W20" i="5"/>
  <c r="U20" i="5"/>
  <c r="N24" i="5"/>
  <c r="N23" i="5"/>
  <c r="N22" i="5"/>
  <c r="N21" i="5"/>
  <c r="AB2" i="5"/>
  <c r="S8" i="5"/>
  <c r="S6" i="5"/>
  <c r="F44" i="5" s="1"/>
  <c r="AH17" i="5"/>
  <c r="X16" i="5"/>
  <c r="X14" i="5"/>
  <c r="AE14" i="5"/>
  <c r="A14" i="5"/>
  <c r="G10" i="5"/>
  <c r="G9" i="5"/>
  <c r="G7" i="5"/>
  <c r="G6" i="5"/>
  <c r="N20" i="5"/>
  <c r="L38" i="5" l="1"/>
  <c r="R38" i="5" s="1"/>
  <c r="R40" i="5" s="1"/>
  <c r="R41" i="5" s="1"/>
  <c r="AH7" i="5"/>
  <c r="K44" i="5" l="1"/>
  <c r="K45" i="5"/>
  <c r="L40" i="5"/>
  <c r="L41" i="5" s="1"/>
  <c r="U41" i="5" s="1"/>
  <c r="L39" i="5"/>
  <c r="R39" i="5"/>
  <c r="U38" i="5"/>
  <c r="AE40" i="5"/>
  <c r="AE38" i="5"/>
  <c r="Y41" i="5"/>
  <c r="Y40" i="5"/>
  <c r="Y39" i="5"/>
  <c r="Y38" i="5"/>
  <c r="AE39" i="5"/>
  <c r="AE41" i="5"/>
  <c r="AB38" i="5"/>
  <c r="U40" i="5" l="1"/>
  <c r="U39" i="5"/>
  <c r="AH41" i="5"/>
  <c r="AB39" i="5"/>
  <c r="AB40" i="5"/>
  <c r="AB41" i="5"/>
  <c r="AH38" i="5"/>
  <c r="AK38" i="5" s="1"/>
  <c r="V42" i="5" s="1"/>
  <c r="AH39" i="5"/>
  <c r="AH40" i="5"/>
  <c r="AK41" i="5" l="1"/>
  <c r="V45" i="5" s="1"/>
  <c r="AK40" i="5"/>
  <c r="V44" i="5" s="1"/>
  <c r="AK39" i="5"/>
  <c r="V43" i="5" s="1"/>
  <c r="F42" i="5" l="1"/>
</calcChain>
</file>

<file path=xl/comments1.xml><?xml version="1.0" encoding="utf-8"?>
<comments xmlns="http://schemas.openxmlformats.org/spreadsheetml/2006/main">
  <authors>
    <author>admin</author>
  </authors>
  <commentList>
    <comment ref="E3" authorId="0" shapeId="0">
      <text>
        <r>
          <rPr>
            <b/>
            <sz val="9"/>
            <color indexed="81"/>
            <rFont val="MS P ゴシック"/>
            <family val="3"/>
            <charset val="128"/>
          </rPr>
          <t>小学生以下はリストから選択してください。</t>
        </r>
      </text>
    </comment>
  </commentList>
</comments>
</file>

<file path=xl/sharedStrings.xml><?xml version="1.0" encoding="utf-8"?>
<sst xmlns="http://schemas.openxmlformats.org/spreadsheetml/2006/main" count="388" uniqueCount="171">
  <si>
    <t>利用年月日</t>
    <rPh sb="0" eb="2">
      <t>リヨウ</t>
    </rPh>
    <rPh sb="2" eb="5">
      <t>ネンガッピ</t>
    </rPh>
    <phoneticPr fontId="1"/>
  </si>
  <si>
    <t>計</t>
    <rPh sb="0" eb="1">
      <t>ケイ</t>
    </rPh>
    <phoneticPr fontId="1"/>
  </si>
  <si>
    <t>名</t>
    <rPh sb="0" eb="1">
      <t>メイ</t>
    </rPh>
    <phoneticPr fontId="1"/>
  </si>
  <si>
    <t>夕食時間</t>
    <rPh sb="0" eb="2">
      <t>ユウショク</t>
    </rPh>
    <rPh sb="2" eb="4">
      <t>ジカン</t>
    </rPh>
    <phoneticPr fontId="1"/>
  </si>
  <si>
    <t>公共交通機関利用</t>
    <rPh sb="0" eb="2">
      <t>コウキョウ</t>
    </rPh>
    <rPh sb="2" eb="4">
      <t>コウツウ</t>
    </rPh>
    <rPh sb="4" eb="6">
      <t>キカン</t>
    </rPh>
    <rPh sb="6" eb="8">
      <t>リヨウ</t>
    </rPh>
    <phoneticPr fontId="1"/>
  </si>
  <si>
    <t>自家用車利用</t>
    <rPh sb="0" eb="4">
      <t>ジカヨウシャ</t>
    </rPh>
    <rPh sb="4" eb="6">
      <t>リヨウ</t>
    </rPh>
    <phoneticPr fontId="1"/>
  </si>
  <si>
    <t>利用料金</t>
    <rPh sb="0" eb="2">
      <t>リヨウ</t>
    </rPh>
    <rPh sb="2" eb="4">
      <t>リョウキン</t>
    </rPh>
    <phoneticPr fontId="1"/>
  </si>
  <si>
    <t>特定日</t>
    <rPh sb="0" eb="3">
      <t>トクテイビ</t>
    </rPh>
    <phoneticPr fontId="1"/>
  </si>
  <si>
    <t>円</t>
    <rPh sb="0" eb="1">
      <t>エン</t>
    </rPh>
    <phoneticPr fontId="1"/>
  </si>
  <si>
    <t>～</t>
    <phoneticPr fontId="1"/>
  </si>
  <si>
    <t>一般大人</t>
    <rPh sb="0" eb="2">
      <t>イッパン</t>
    </rPh>
    <rPh sb="2" eb="4">
      <t>オトナ</t>
    </rPh>
    <phoneticPr fontId="1"/>
  </si>
  <si>
    <t>一般未就学児</t>
    <rPh sb="0" eb="2">
      <t>イッパン</t>
    </rPh>
    <rPh sb="2" eb="6">
      <t>ミシュウガクジ</t>
    </rPh>
    <phoneticPr fontId="1"/>
  </si>
  <si>
    <t>【申込書送付先】</t>
    <rPh sb="1" eb="4">
      <t>モウシコミショ</t>
    </rPh>
    <rPh sb="4" eb="6">
      <t>ソウフ</t>
    </rPh>
    <rPh sb="6" eb="7">
      <t>サキ</t>
    </rPh>
    <phoneticPr fontId="1"/>
  </si>
  <si>
    <t>組合員大人</t>
    <rPh sb="0" eb="3">
      <t>クミアイイン</t>
    </rPh>
    <rPh sb="3" eb="5">
      <t>オトナ</t>
    </rPh>
    <phoneticPr fontId="1"/>
  </si>
  <si>
    <t>組合員未就学児</t>
    <rPh sb="0" eb="3">
      <t>クミアイイン</t>
    </rPh>
    <rPh sb="3" eb="7">
      <t>ミシュウガクジ</t>
    </rPh>
    <phoneticPr fontId="1"/>
  </si>
  <si>
    <t>課　長</t>
    <rPh sb="0" eb="1">
      <t>カ</t>
    </rPh>
    <rPh sb="2" eb="3">
      <t>チョウ</t>
    </rPh>
    <phoneticPr fontId="1"/>
  </si>
  <si>
    <t>係　長</t>
    <rPh sb="0" eb="1">
      <t>カカリ</t>
    </rPh>
    <rPh sb="2" eb="3">
      <t>チョウ</t>
    </rPh>
    <phoneticPr fontId="1"/>
  </si>
  <si>
    <t>扱　者</t>
    <rPh sb="0" eb="1">
      <t>アツカイ</t>
    </rPh>
    <rPh sb="2" eb="3">
      <t>シャ</t>
    </rPh>
    <phoneticPr fontId="1"/>
  </si>
  <si>
    <t>事業所名称</t>
    <rPh sb="0" eb="3">
      <t>ジギョウショ</t>
    </rPh>
    <rPh sb="3" eb="5">
      <t>メイショウ</t>
    </rPh>
    <phoneticPr fontId="1"/>
  </si>
  <si>
    <t>利用責任者氏名</t>
    <rPh sb="0" eb="2">
      <t>リヨウ</t>
    </rPh>
    <rPh sb="2" eb="5">
      <t>セキニンシャ</t>
    </rPh>
    <rPh sb="5" eb="7">
      <t>シメイ</t>
    </rPh>
    <phoneticPr fontId="1"/>
  </si>
  <si>
    <t>〒</t>
    <phoneticPr fontId="1"/>
  </si>
  <si>
    <t>：</t>
    <phoneticPr fontId="1"/>
  </si>
  <si>
    <t>セメント商工健康保険組合</t>
    <phoneticPr fontId="1"/>
  </si>
  <si>
    <t>泊</t>
    <rPh sb="0" eb="1">
      <t>ハク</t>
    </rPh>
    <phoneticPr fontId="1"/>
  </si>
  <si>
    <t>人</t>
    <rPh sb="0" eb="1">
      <t>ニン</t>
    </rPh>
    <phoneticPr fontId="1"/>
  </si>
  <si>
    <t>本　館</t>
    <phoneticPr fontId="1"/>
  </si>
  <si>
    <t>利用者名簿</t>
    <rPh sb="0" eb="3">
      <t>リヨウシャ</t>
    </rPh>
    <rPh sb="3" eb="5">
      <t>メイボ</t>
    </rPh>
    <phoneticPr fontId="1"/>
  </si>
  <si>
    <t>三歳以上のお子様には子供用の夕食へ変更できます。ご希望の方は右欄にご記入ください。　　　　　　　　　　　　　　　　　　　　　　　　　　　尚、ご利用料金についての割引はございませんので予めご了承ください。</t>
    <rPh sb="0" eb="4">
      <t>サンサイイジョウ</t>
    </rPh>
    <rPh sb="6" eb="8">
      <t>コサマ</t>
    </rPh>
    <rPh sb="10" eb="13">
      <t>コドモヨウ</t>
    </rPh>
    <rPh sb="14" eb="16">
      <t>ユウショク</t>
    </rPh>
    <rPh sb="17" eb="19">
      <t>ヘンコウ</t>
    </rPh>
    <rPh sb="25" eb="27">
      <t>キボウ</t>
    </rPh>
    <rPh sb="28" eb="29">
      <t>カタ</t>
    </rPh>
    <rPh sb="30" eb="31">
      <t>ミギ</t>
    </rPh>
    <rPh sb="31" eb="32">
      <t>ラン</t>
    </rPh>
    <rPh sb="34" eb="36">
      <t>キニュウ</t>
    </rPh>
    <rPh sb="68" eb="69">
      <t>ナオ</t>
    </rPh>
    <rPh sb="71" eb="73">
      <t>リヨウ</t>
    </rPh>
    <rPh sb="73" eb="75">
      <t>リョウキン</t>
    </rPh>
    <rPh sb="80" eb="82">
      <t>ワリビキ</t>
    </rPh>
    <rPh sb="91" eb="92">
      <t>アラカジ</t>
    </rPh>
    <rPh sb="94" eb="96">
      <t>リョウショウ</t>
    </rPh>
    <phoneticPr fontId="1"/>
  </si>
  <si>
    <r>
      <rPr>
        <u/>
        <sz val="10"/>
        <color theme="1"/>
        <rFont val="HG丸ｺﾞｼｯｸM-PRO"/>
        <family val="3"/>
        <charset val="128"/>
      </rPr>
      <t>郵送の場合</t>
    </r>
    <r>
      <rPr>
        <sz val="10"/>
        <color theme="1"/>
        <rFont val="HG丸ｺﾞｼｯｸM-PRO"/>
        <family val="3"/>
        <charset val="128"/>
      </rPr>
      <t>　〒160-0004    東京都新宿区四谷１-２３</t>
    </r>
    <rPh sb="0" eb="2">
      <t>ユウソウ</t>
    </rPh>
    <rPh sb="3" eb="5">
      <t>バアイ</t>
    </rPh>
    <rPh sb="19" eb="27">
      <t>１６０－０００４</t>
    </rPh>
    <phoneticPr fontId="1"/>
  </si>
  <si>
    <t>連絡先</t>
    <rPh sb="0" eb="3">
      <t>レンラクサキ</t>
    </rPh>
    <phoneticPr fontId="1"/>
  </si>
  <si>
    <t>電話番号(携帯)</t>
    <rPh sb="0" eb="2">
      <t>デンワ</t>
    </rPh>
    <rPh sb="2" eb="4">
      <t>バンゴウ</t>
    </rPh>
    <rPh sb="5" eb="7">
      <t>ケイタイ</t>
    </rPh>
    <phoneticPr fontId="1"/>
  </si>
  <si>
    <t>ご希望時間に○</t>
    <rPh sb="1" eb="3">
      <t>キボウ</t>
    </rPh>
    <rPh sb="3" eb="5">
      <t>ジカン</t>
    </rPh>
    <phoneticPr fontId="1"/>
  </si>
  <si>
    <t>トーカ熱海利用申込書</t>
    <rPh sb="3" eb="5">
      <t>アタミ</t>
    </rPh>
    <rPh sb="5" eb="7">
      <t>リヨウ</t>
    </rPh>
    <rPh sb="7" eb="10">
      <t>モウシコミショ</t>
    </rPh>
    <phoneticPr fontId="1"/>
  </si>
  <si>
    <t>交通手段について</t>
    <rPh sb="0" eb="2">
      <t>コウツウ</t>
    </rPh>
    <rPh sb="2" eb="4">
      <t>シュダン</t>
    </rPh>
    <phoneticPr fontId="1"/>
  </si>
  <si>
    <t>東部ゴム健康保険組合</t>
    <rPh sb="0" eb="2">
      <t>トウブ</t>
    </rPh>
    <rPh sb="4" eb="10">
      <t>ケンコウホケンクミアイ</t>
    </rPh>
    <phoneticPr fontId="1"/>
  </si>
  <si>
    <t>宿泊日数</t>
    <rPh sb="0" eb="4">
      <t>シュクハクニッスウ</t>
    </rPh>
    <phoneticPr fontId="1"/>
  </si>
  <si>
    <t>宿泊人数</t>
    <rPh sb="0" eb="4">
      <t>シュクハクニンズウ</t>
    </rPh>
    <phoneticPr fontId="1"/>
  </si>
  <si>
    <t>※ご利用の各欄に〇印を記入してください。</t>
    <rPh sb="2" eb="4">
      <t>リヨウ</t>
    </rPh>
    <rPh sb="5" eb="7">
      <t>カクラン</t>
    </rPh>
    <rPh sb="9" eb="10">
      <t>シルシ</t>
    </rPh>
    <rPh sb="11" eb="13">
      <t>キニュウ</t>
    </rPh>
    <phoneticPr fontId="1"/>
  </si>
  <si>
    <t>宿　泊　部　屋</t>
    <rPh sb="0" eb="1">
      <t>ヤド</t>
    </rPh>
    <rPh sb="2" eb="3">
      <t>ハク</t>
    </rPh>
    <rPh sb="4" eb="5">
      <t>ブ</t>
    </rPh>
    <rPh sb="6" eb="7">
      <t>ヤ</t>
    </rPh>
    <phoneticPr fontId="1"/>
  </si>
  <si>
    <t>氏名</t>
    <rPh sb="0" eb="2">
      <t>シメイ</t>
    </rPh>
    <phoneticPr fontId="1"/>
  </si>
  <si>
    <t>記号</t>
    <rPh sb="0" eb="2">
      <t>キゴウ</t>
    </rPh>
    <phoneticPr fontId="1"/>
  </si>
  <si>
    <t>番号</t>
    <rPh sb="0" eb="2">
      <t>バンゴウ</t>
    </rPh>
    <phoneticPr fontId="1"/>
  </si>
  <si>
    <t>年齢</t>
    <rPh sb="0" eb="2">
      <t>ネンレイ</t>
    </rPh>
    <phoneticPr fontId="1"/>
  </si>
  <si>
    <t>※健保組合記入欄</t>
    <rPh sb="1" eb="8">
      <t>ケンポクミアイキニュウラン</t>
    </rPh>
    <phoneticPr fontId="1"/>
  </si>
  <si>
    <r>
      <rPr>
        <u/>
        <sz val="10"/>
        <color theme="1"/>
        <rFont val="HG丸ｺﾞｼｯｸM-PRO"/>
        <family val="3"/>
        <charset val="128"/>
      </rPr>
      <t>FAXの場合</t>
    </r>
    <r>
      <rPr>
        <sz val="10"/>
        <color theme="1"/>
        <rFont val="HG丸ｺﾞｼｯｸM-PRO"/>
        <family val="3"/>
        <charset val="128"/>
      </rPr>
      <t>　０３－３３５５－３０１８</t>
    </r>
    <phoneticPr fontId="1"/>
  </si>
  <si>
    <r>
      <rPr>
        <u/>
        <sz val="10"/>
        <color theme="1"/>
        <rFont val="HG丸ｺﾞｼｯｸM-PRO"/>
        <family val="3"/>
        <charset val="128"/>
      </rPr>
      <t>メールの場合</t>
    </r>
    <r>
      <rPr>
        <sz val="10"/>
        <color theme="1"/>
        <rFont val="HG丸ｺﾞｼｯｸM-PRO"/>
        <family val="3"/>
        <charset val="128"/>
      </rPr>
      <t>　toka-kenkan@xqe.biglobe.ne.jp</t>
    </r>
    <rPh sb="4" eb="6">
      <t>バアイ</t>
    </rPh>
    <phoneticPr fontId="1"/>
  </si>
  <si>
    <t>内 訳</t>
    <rPh sb="0" eb="1">
      <t>ナイ</t>
    </rPh>
    <rPh sb="2" eb="3">
      <t>ヤク</t>
    </rPh>
    <phoneticPr fontId="1"/>
  </si>
  <si>
    <t>下記のとおり申込みします。（利用は二名以上、二泊までに限る）</t>
    <phoneticPr fontId="1"/>
  </si>
  <si>
    <t>※当組合加入者以外の場合はいずれか該当する加入団体欄に〇をしてください。</t>
    <rPh sb="1" eb="7">
      <t>トウクミアイカニュウシャ</t>
    </rPh>
    <rPh sb="7" eb="9">
      <t>イガイ</t>
    </rPh>
    <rPh sb="10" eb="12">
      <t>バアイ</t>
    </rPh>
    <rPh sb="17" eb="19">
      <t>ガイトウ</t>
    </rPh>
    <rPh sb="21" eb="26">
      <t>カニュウダンタイラン</t>
    </rPh>
    <phoneticPr fontId="1"/>
  </si>
  <si>
    <t>円/人</t>
    <phoneticPr fontId="1"/>
  </si>
  <si>
    <t>円/人</t>
    <phoneticPr fontId="1"/>
  </si>
  <si>
    <t>ﾊﾟﾝﾌﾚｯﾄ等送付</t>
    <rPh sb="7" eb="8">
      <t>トウ</t>
    </rPh>
    <rPh sb="8" eb="10">
      <t>ソウフ</t>
    </rPh>
    <phoneticPr fontId="1"/>
  </si>
  <si>
    <t>：</t>
    <phoneticPr fontId="1"/>
  </si>
  <si>
    <t>：</t>
    <phoneticPr fontId="1"/>
  </si>
  <si>
    <t>送付先住所</t>
    <rPh sb="0" eb="3">
      <t>ソウフサキ</t>
    </rPh>
    <rPh sb="3" eb="5">
      <t>ジュウショ</t>
    </rPh>
    <phoneticPr fontId="1"/>
  </si>
  <si>
    <t>お子様</t>
    <rPh sb="1" eb="3">
      <t>コサマ</t>
    </rPh>
    <phoneticPr fontId="1"/>
  </si>
  <si>
    <t>◎ここに記載された個人情報は他の目的には一切使用致しません。</t>
    <phoneticPr fontId="1"/>
  </si>
  <si>
    <t>組合員大人</t>
    <phoneticPr fontId="1"/>
  </si>
  <si>
    <t>組合員未就学児</t>
    <phoneticPr fontId="1"/>
  </si>
  <si>
    <t>一般未就学児</t>
    <phoneticPr fontId="1"/>
  </si>
  <si>
    <t>料金区分</t>
    <rPh sb="0" eb="4">
      <t>リョウキンクブン</t>
    </rPh>
    <phoneticPr fontId="1"/>
  </si>
  <si>
    <t>人</t>
    <rPh sb="0" eb="1">
      <t>ヒト</t>
    </rPh>
    <phoneticPr fontId="1"/>
  </si>
  <si>
    <t>本館人数</t>
    <rPh sb="0" eb="2">
      <t>ホンカン</t>
    </rPh>
    <rPh sb="2" eb="4">
      <t>ニンズウ</t>
    </rPh>
    <phoneticPr fontId="1"/>
  </si>
  <si>
    <t>別館人数</t>
    <rPh sb="0" eb="2">
      <t>ベッカン</t>
    </rPh>
    <rPh sb="2" eb="4">
      <t>ニンズウ</t>
    </rPh>
    <phoneticPr fontId="1"/>
  </si>
  <si>
    <t>本館料金</t>
    <rPh sb="0" eb="4">
      <t>ホンカンリョウキン</t>
    </rPh>
    <phoneticPr fontId="1"/>
  </si>
  <si>
    <t>別館料金</t>
    <rPh sb="0" eb="4">
      <t>ベッカンリョウキン</t>
    </rPh>
    <phoneticPr fontId="1"/>
  </si>
  <si>
    <t>1泊目料金</t>
    <rPh sb="1" eb="3">
      <t>パクメ</t>
    </rPh>
    <rPh sb="3" eb="5">
      <t>リョウキン</t>
    </rPh>
    <phoneticPr fontId="1"/>
  </si>
  <si>
    <t>２泊目料金</t>
    <rPh sb="1" eb="3">
      <t>パクメ</t>
    </rPh>
    <rPh sb="3" eb="5">
      <t>リョウキン</t>
    </rPh>
    <phoneticPr fontId="1"/>
  </si>
  <si>
    <t>　※　注意事項</t>
    <rPh sb="3" eb="5">
      <t>チュウイ</t>
    </rPh>
    <rPh sb="5" eb="7">
      <t>ジコウ</t>
    </rPh>
    <phoneticPr fontId="1"/>
  </si>
  <si>
    <t>種別欄は、１被保険者・被扶養者　2一般　を○で囲んでください。尚、一般の方は被保険者記号番号の記入は不要です。</t>
    <rPh sb="11" eb="15">
      <t>ヒフヨウシャ</t>
    </rPh>
    <phoneticPr fontId="1"/>
  </si>
  <si>
    <t>2泊等
計算用</t>
    <rPh sb="1" eb="2">
      <t>ハク</t>
    </rPh>
    <rPh sb="2" eb="3">
      <t>ナド</t>
    </rPh>
    <rPh sb="4" eb="7">
      <t>ケイサンヨウ</t>
    </rPh>
    <phoneticPr fontId="1"/>
  </si>
  <si>
    <t>入湯税・宿泊税</t>
    <rPh sb="0" eb="2">
      <t>ニュウトウ</t>
    </rPh>
    <rPh sb="2" eb="3">
      <t>ゼイ</t>
    </rPh>
    <rPh sb="4" eb="7">
      <t>シュクハクゼイ</t>
    </rPh>
    <phoneticPr fontId="1"/>
  </si>
  <si>
    <t>　注2　キャンセル料は、利用日の前々日までは50％、前日・当日につきましては100％となります。</t>
    <rPh sb="9" eb="10">
      <t>リョウ</t>
    </rPh>
    <rPh sb="12" eb="15">
      <t>リヨウビ</t>
    </rPh>
    <rPh sb="16" eb="19">
      <t>ゼンゼンジツ</t>
    </rPh>
    <rPh sb="26" eb="28">
      <t>ゼンジツ</t>
    </rPh>
    <rPh sb="29" eb="31">
      <t>トウジツ</t>
    </rPh>
    <phoneticPr fontId="1"/>
  </si>
  <si>
    <t>　注3　チェックイン　15時　・　チェックアウト　１０時</t>
    <rPh sb="13" eb="14">
      <t>ジ</t>
    </rPh>
    <rPh sb="27" eb="28">
      <t>ジ</t>
    </rPh>
    <phoneticPr fontId="1"/>
  </si>
  <si>
    <t>　注1　特定日は、お一人様一泊500円増　（特定日とは、花火開催日・年末年始・ゴールデンウィーク・お盆休み等）</t>
    <rPh sb="22" eb="25">
      <t>トクテイビ</t>
    </rPh>
    <rPh sb="28" eb="33">
      <t>ハナビカイサイビ</t>
    </rPh>
    <rPh sb="34" eb="38">
      <t>ネンマツネンシ</t>
    </rPh>
    <rPh sb="50" eb="52">
      <t>ボンヤス</t>
    </rPh>
    <rPh sb="53" eb="54">
      <t>トウ</t>
    </rPh>
    <phoneticPr fontId="1"/>
  </si>
  <si>
    <t>入力欄</t>
    <rPh sb="0" eb="2">
      <t>ニュウリョク</t>
    </rPh>
    <rPh sb="2" eb="3">
      <t>ラン</t>
    </rPh>
    <phoneticPr fontId="1"/>
  </si>
  <si>
    <t>入力例</t>
    <rPh sb="0" eb="2">
      <t>ニュウリョク</t>
    </rPh>
    <rPh sb="2" eb="3">
      <t>レイ</t>
    </rPh>
    <phoneticPr fontId="1"/>
  </si>
  <si>
    <t>事業所名</t>
    <rPh sb="0" eb="4">
      <t>ジギョウショメイ</t>
    </rPh>
    <phoneticPr fontId="1"/>
  </si>
  <si>
    <t>利用責任者</t>
    <rPh sb="0" eb="2">
      <t>リヨウ</t>
    </rPh>
    <rPh sb="2" eb="5">
      <t>セキニンシャ</t>
    </rPh>
    <phoneticPr fontId="1"/>
  </si>
  <si>
    <t>郵便番号</t>
    <rPh sb="0" eb="4">
      <t>ユウビンバンゴウ</t>
    </rPh>
    <phoneticPr fontId="1"/>
  </si>
  <si>
    <t>例　1600004or160-0004</t>
    <rPh sb="0" eb="1">
      <t>レイ</t>
    </rPh>
    <phoneticPr fontId="1"/>
  </si>
  <si>
    <t>電話番号</t>
    <rPh sb="0" eb="4">
      <t>デンワバンゴウ</t>
    </rPh>
    <phoneticPr fontId="1"/>
  </si>
  <si>
    <t>例　000-1234-5678</t>
    <phoneticPr fontId="1"/>
  </si>
  <si>
    <t>チェックイン</t>
    <phoneticPr fontId="1"/>
  </si>
  <si>
    <t>例　4/1or4月1日</t>
    <rPh sb="0" eb="1">
      <t>レイ</t>
    </rPh>
    <phoneticPr fontId="1"/>
  </si>
  <si>
    <t>チェックアウト</t>
    <phoneticPr fontId="1"/>
  </si>
  <si>
    <t>例　4/1or4月1日</t>
    <rPh sb="0" eb="1">
      <t>レイ</t>
    </rPh>
    <rPh sb="8" eb="9">
      <t>ガツ</t>
    </rPh>
    <rPh sb="10" eb="11">
      <t>ニチ</t>
    </rPh>
    <phoneticPr fontId="1"/>
  </si>
  <si>
    <t>宿泊部屋（リストから選択してください）</t>
    <rPh sb="0" eb="2">
      <t>シュクハク</t>
    </rPh>
    <rPh sb="2" eb="4">
      <t>ヘヤ</t>
    </rPh>
    <rPh sb="10" eb="12">
      <t>センタク</t>
    </rPh>
    <phoneticPr fontId="1"/>
  </si>
  <si>
    <t>本館</t>
    <rPh sb="0" eb="2">
      <t>ホンカン</t>
    </rPh>
    <phoneticPr fontId="1"/>
  </si>
  <si>
    <t>別館</t>
    <rPh sb="0" eb="2">
      <t>ベッカン</t>
    </rPh>
    <phoneticPr fontId="1"/>
  </si>
  <si>
    <t>公共交通機関</t>
    <rPh sb="0" eb="6">
      <t>コウキョウコウツウキカン</t>
    </rPh>
    <phoneticPr fontId="1"/>
  </si>
  <si>
    <t>自家用車</t>
    <rPh sb="0" eb="4">
      <t>ジカヨウシャ</t>
    </rPh>
    <phoneticPr fontId="1"/>
  </si>
  <si>
    <t>自家用車台数</t>
    <rPh sb="0" eb="4">
      <t>ジカヨウシャ</t>
    </rPh>
    <rPh sb="4" eb="6">
      <t>ダイスウ</t>
    </rPh>
    <phoneticPr fontId="1"/>
  </si>
  <si>
    <t>送付先住所1</t>
    <rPh sb="0" eb="3">
      <t>ソウフサキ</t>
    </rPh>
    <rPh sb="3" eb="5">
      <t>ジュウショ</t>
    </rPh>
    <phoneticPr fontId="1"/>
  </si>
  <si>
    <t>送付先住所2</t>
    <rPh sb="0" eb="3">
      <t>ソウフサキ</t>
    </rPh>
    <rPh sb="3" eb="5">
      <t>ジュウショ</t>
    </rPh>
    <phoneticPr fontId="1"/>
  </si>
  <si>
    <t>ﾊﾟﾝﾌﾚｯﾄ等送付</t>
    <phoneticPr fontId="1"/>
  </si>
  <si>
    <t>氏名</t>
    <phoneticPr fontId="1"/>
  </si>
  <si>
    <t>子供用食事</t>
    <rPh sb="0" eb="3">
      <t>コドモヨウ</t>
    </rPh>
    <rPh sb="3" eb="5">
      <t>ショクジ</t>
    </rPh>
    <phoneticPr fontId="1"/>
  </si>
  <si>
    <t>三歳以上のお子様には子供用の夕食へ変更できます。尚、ご利用料金についての割引はございませんので予めご了承ください。</t>
    <phoneticPr fontId="1"/>
  </si>
  <si>
    <t>名分</t>
    <rPh sb="0" eb="2">
      <t>メイブン</t>
    </rPh>
    <phoneticPr fontId="1"/>
  </si>
  <si>
    <t>（</t>
    <phoneticPr fontId="1"/>
  </si>
  <si>
    <t>）台 ※抽選</t>
    <rPh sb="4" eb="6">
      <t>チュウセン</t>
    </rPh>
    <phoneticPr fontId="1"/>
  </si>
  <si>
    <t>から</t>
    <phoneticPr fontId="1"/>
  </si>
  <si>
    <t>まで</t>
    <phoneticPr fontId="1"/>
  </si>
  <si>
    <t>子供用食事（</t>
    <rPh sb="0" eb="3">
      <t>コドモヨウ</t>
    </rPh>
    <rPh sb="3" eb="5">
      <t>ショクジ</t>
    </rPh>
    <phoneticPr fontId="1"/>
  </si>
  <si>
    <t>）名分</t>
    <phoneticPr fontId="1"/>
  </si>
  <si>
    <t>本館</t>
    <rPh sb="0" eb="2">
      <t>ホンカン</t>
    </rPh>
    <phoneticPr fontId="24"/>
  </si>
  <si>
    <t>別館</t>
    <rPh sb="0" eb="2">
      <t>ベッカン</t>
    </rPh>
    <phoneticPr fontId="24"/>
  </si>
  <si>
    <t>宿泊日</t>
    <rPh sb="0" eb="3">
      <t>シュクハクビ</t>
    </rPh>
    <phoneticPr fontId="1"/>
  </si>
  <si>
    <t>祝日名</t>
    <rPh sb="0" eb="2">
      <t>シュクジツ</t>
    </rPh>
    <rPh sb="2" eb="3">
      <t>メイ</t>
    </rPh>
    <phoneticPr fontId="24"/>
  </si>
  <si>
    <t>日付</t>
    <rPh sb="0" eb="2">
      <t>ヒヅケ</t>
    </rPh>
    <phoneticPr fontId="24"/>
  </si>
  <si>
    <t>昭和の日</t>
    <rPh sb="0" eb="2">
      <t>ショウワ</t>
    </rPh>
    <rPh sb="3" eb="4">
      <t>ヒ</t>
    </rPh>
    <phoneticPr fontId="24"/>
  </si>
  <si>
    <t>憲法記念日</t>
    <rPh sb="0" eb="5">
      <t>ケンポウキネンビ</t>
    </rPh>
    <phoneticPr fontId="24"/>
  </si>
  <si>
    <t>みどりの日</t>
    <rPh sb="4" eb="5">
      <t>ヒ</t>
    </rPh>
    <phoneticPr fontId="24"/>
  </si>
  <si>
    <t>こどもの日</t>
    <rPh sb="4" eb="5">
      <t>ヒ</t>
    </rPh>
    <phoneticPr fontId="24"/>
  </si>
  <si>
    <t>振替休日</t>
    <rPh sb="0" eb="4">
      <t>フリカエキュウジツ</t>
    </rPh>
    <phoneticPr fontId="24"/>
  </si>
  <si>
    <t>海の日</t>
    <rPh sb="0" eb="1">
      <t>ウミ</t>
    </rPh>
    <rPh sb="2" eb="3">
      <t>ヒ</t>
    </rPh>
    <phoneticPr fontId="24"/>
  </si>
  <si>
    <t>山の日</t>
    <rPh sb="0" eb="1">
      <t>ヤマ</t>
    </rPh>
    <rPh sb="2" eb="3">
      <t>ヒ</t>
    </rPh>
    <phoneticPr fontId="24"/>
  </si>
  <si>
    <t>敬老の日</t>
    <rPh sb="0" eb="2">
      <t>ケイロウ</t>
    </rPh>
    <rPh sb="3" eb="4">
      <t>ヒ</t>
    </rPh>
    <phoneticPr fontId="24"/>
  </si>
  <si>
    <t>秋分の日</t>
    <rPh sb="0" eb="2">
      <t>シュウブン</t>
    </rPh>
    <rPh sb="3" eb="4">
      <t>ヒ</t>
    </rPh>
    <phoneticPr fontId="24"/>
  </si>
  <si>
    <t>スポーツの日</t>
    <rPh sb="5" eb="6">
      <t>ヒ</t>
    </rPh>
    <phoneticPr fontId="24"/>
  </si>
  <si>
    <t>文化の日</t>
    <rPh sb="0" eb="2">
      <t>ブンカ</t>
    </rPh>
    <rPh sb="3" eb="4">
      <t>ヒ</t>
    </rPh>
    <phoneticPr fontId="24"/>
  </si>
  <si>
    <t>勤労感謝の日</t>
    <rPh sb="0" eb="4">
      <t>キンロウカンシャ</t>
    </rPh>
    <rPh sb="5" eb="6">
      <t>ヒ</t>
    </rPh>
    <phoneticPr fontId="24"/>
  </si>
  <si>
    <t>振替休日</t>
    <rPh sb="0" eb="2">
      <t>フリカエ</t>
    </rPh>
    <rPh sb="2" eb="4">
      <t>キュウジツ</t>
    </rPh>
    <phoneticPr fontId="24"/>
  </si>
  <si>
    <t>元旦</t>
    <rPh sb="0" eb="2">
      <t>ガンタン</t>
    </rPh>
    <phoneticPr fontId="24"/>
  </si>
  <si>
    <t>成人の日</t>
    <rPh sb="0" eb="2">
      <t>セイジン</t>
    </rPh>
    <rPh sb="3" eb="4">
      <t>ヒ</t>
    </rPh>
    <phoneticPr fontId="24"/>
  </si>
  <si>
    <t>建国記念の日</t>
    <rPh sb="0" eb="4">
      <t>ケンコクキネン</t>
    </rPh>
    <rPh sb="5" eb="6">
      <t>ヒ</t>
    </rPh>
    <phoneticPr fontId="24"/>
  </si>
  <si>
    <t>天皇誕生日</t>
    <rPh sb="0" eb="5">
      <t>テンノウタンジョウビ</t>
    </rPh>
    <phoneticPr fontId="24"/>
  </si>
  <si>
    <t>春分の日</t>
    <rPh sb="0" eb="2">
      <t>シュンブン</t>
    </rPh>
    <rPh sb="3" eb="4">
      <t>ヒ</t>
    </rPh>
    <phoneticPr fontId="24"/>
  </si>
  <si>
    <t>休館日</t>
  </si>
  <si>
    <t>特定日</t>
  </si>
  <si>
    <t>種別</t>
    <rPh sb="0" eb="2">
      <t>シュベツ</t>
    </rPh>
    <phoneticPr fontId="1"/>
  </si>
  <si>
    <t>1 被保険者</t>
  </si>
  <si>
    <t>料金区分</t>
    <rPh sb="0" eb="4">
      <t>リョウキンクブン</t>
    </rPh>
    <phoneticPr fontId="1"/>
  </si>
  <si>
    <t>☑未就学児</t>
  </si>
  <si>
    <t>税金区分</t>
    <rPh sb="0" eb="4">
      <t>ゼイキンクブン</t>
    </rPh>
    <phoneticPr fontId="1"/>
  </si>
  <si>
    <t>2 被扶養者</t>
  </si>
  <si>
    <t>☑小学生</t>
  </si>
  <si>
    <t>3 一般</t>
  </si>
  <si>
    <t>料金区分</t>
    <phoneticPr fontId="1"/>
  </si>
  <si>
    <t>別　館</t>
  </si>
  <si>
    <t>一般大人</t>
    <phoneticPr fontId="1"/>
  </si>
  <si>
    <t>宿泊部屋</t>
    <rPh sb="0" eb="2">
      <t>シュクハク</t>
    </rPh>
    <rPh sb="2" eb="4">
      <t>ヘヤ</t>
    </rPh>
    <phoneticPr fontId="1"/>
  </si>
  <si>
    <t>宿泊部屋</t>
    <phoneticPr fontId="1"/>
  </si>
  <si>
    <t>本館</t>
  </si>
  <si>
    <t>別館</t>
    <phoneticPr fontId="1"/>
  </si>
  <si>
    <t>別館組合員大人</t>
    <phoneticPr fontId="1"/>
  </si>
  <si>
    <t>別館組合員大人</t>
    <phoneticPr fontId="1"/>
  </si>
  <si>
    <t>別館組合員未就学児</t>
    <phoneticPr fontId="1"/>
  </si>
  <si>
    <t>別館組合員大人</t>
    <phoneticPr fontId="1"/>
  </si>
  <si>
    <t>別館組合員未就学児</t>
    <phoneticPr fontId="1"/>
  </si>
  <si>
    <t>別館一般大人</t>
    <phoneticPr fontId="1"/>
  </si>
  <si>
    <t>別館一般大人</t>
    <phoneticPr fontId="1"/>
  </si>
  <si>
    <t>別館一般未就学児</t>
    <phoneticPr fontId="1"/>
  </si>
  <si>
    <t>本館</t>
    <phoneticPr fontId="1"/>
  </si>
  <si>
    <t>本館組合員大人</t>
    <phoneticPr fontId="1"/>
  </si>
  <si>
    <t>本館組合員未就学児</t>
    <phoneticPr fontId="1"/>
  </si>
  <si>
    <t>本館組合員大人</t>
    <phoneticPr fontId="1"/>
  </si>
  <si>
    <t>本館組合員大人</t>
    <phoneticPr fontId="1"/>
  </si>
  <si>
    <t>本館組合員未就学児</t>
    <phoneticPr fontId="1"/>
  </si>
  <si>
    <t>本館一般大人</t>
    <phoneticPr fontId="1"/>
  </si>
  <si>
    <t>本館一般大人</t>
    <phoneticPr fontId="1"/>
  </si>
  <si>
    <t>本館一般未就学児</t>
    <phoneticPr fontId="1"/>
  </si>
  <si>
    <t>藤の間（1Ｆ）</t>
    <phoneticPr fontId="1"/>
  </si>
  <si>
    <t>桐の間（2Ｆ）</t>
    <rPh sb="0" eb="1">
      <t>キリ</t>
    </rPh>
    <phoneticPr fontId="1"/>
  </si>
  <si>
    <r>
      <t>　宿泊者</t>
    </r>
    <r>
      <rPr>
        <b/>
        <u/>
        <sz val="10"/>
        <color theme="1"/>
        <rFont val="HG丸ｺﾞｼｯｸM-PRO"/>
        <family val="3"/>
        <charset val="128"/>
      </rPr>
      <t>１人１泊につ</t>
    </r>
    <r>
      <rPr>
        <b/>
        <sz val="10"/>
        <color theme="1"/>
        <rFont val="HG丸ｺﾞｼｯｸM-PRO"/>
        <family val="3"/>
        <charset val="128"/>
      </rPr>
      <t>き</t>
    </r>
    <r>
      <rPr>
        <b/>
        <u/>
        <sz val="10"/>
        <color theme="1"/>
        <rFont val="HG丸ｺﾞｼｯｸM-PRO"/>
        <family val="3"/>
        <charset val="128"/>
      </rPr>
      <t>１５０円の入湯税</t>
    </r>
    <r>
      <rPr>
        <b/>
        <sz val="10"/>
        <color theme="1"/>
        <rFont val="HG丸ｺﾞｼｯｸM-PRO"/>
        <family val="3"/>
        <charset val="128"/>
      </rPr>
      <t>と</t>
    </r>
    <r>
      <rPr>
        <b/>
        <u/>
        <sz val="10"/>
        <color theme="1"/>
        <rFont val="HG丸ｺﾞｼｯｸM-PRO"/>
        <family val="3"/>
        <charset val="128"/>
      </rPr>
      <t>２００円の宿泊税(R7.4～)</t>
    </r>
    <r>
      <rPr>
        <b/>
        <sz val="10"/>
        <color theme="1"/>
        <rFont val="HG丸ｺﾞｼｯｸM-PRO"/>
        <family val="3"/>
        <charset val="128"/>
      </rPr>
      <t>が課税されます。〈小学生以下非課税〉</t>
    </r>
    <rPh sb="1" eb="4">
      <t>シュクハクシャ</t>
    </rPh>
    <rPh sb="5" eb="6">
      <t>ヒト</t>
    </rPh>
    <rPh sb="7" eb="8">
      <t>ハク</t>
    </rPh>
    <rPh sb="44" eb="47">
      <t>ショウガクセイ</t>
    </rPh>
    <rPh sb="47" eb="49">
      <t>イカ</t>
    </rPh>
    <phoneticPr fontId="1"/>
  </si>
  <si>
    <t>2025/3改</t>
    <rPh sb="6" eb="7">
      <t>カイ</t>
    </rPh>
    <phoneticPr fontId="1"/>
  </si>
  <si>
    <t>円</t>
    <rPh sb="0" eb="1">
      <t>エン</t>
    </rPh>
    <phoneticPr fontId="1"/>
  </si>
  <si>
    <t>×</t>
    <phoneticPr fontId="1"/>
  </si>
  <si>
    <t>※３歳未満は添い寝＆食事無しのため無料</t>
    <rPh sb="2" eb="5">
      <t>サイミマン</t>
    </rPh>
    <rPh sb="6" eb="7">
      <t>ソ</t>
    </rPh>
    <rPh sb="8" eb="9">
      <t>ネ</t>
    </rPh>
    <rPh sb="10" eb="12">
      <t>ショクジ</t>
    </rPh>
    <rPh sb="12" eb="13">
      <t>ナ</t>
    </rPh>
    <rPh sb="17" eb="19">
      <t>ムリョウ</t>
    </rPh>
    <phoneticPr fontId="1"/>
  </si>
  <si>
    <t>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</si>
</sst>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名&quot;"/>
    <numFmt numFmtId="177" formatCode="0&quot;泊&quot;"/>
    <numFmt numFmtId="178" formatCode="m/d;@"/>
    <numFmt numFmtId="179" formatCode="h:mm;@"/>
    <numFmt numFmtId="180" formatCode="[$-411]ggge&quot;年&quot;m&quot;月&quot;d&quot;日&quot;;@"/>
    <numFmt numFmtId="181" formatCode="ggge&quot;年&quot;m&quot;月&quot;d&quot;日&quot;\(aaa\)"/>
    <numFmt numFmtId="182" formatCode="[&lt;=999]000;[&lt;=9999]000\-00;000\-0000"/>
    <numFmt numFmtId="183" formatCode="yyyy&quot;年&quot;m&quot;月&quot;;@"/>
    <numFmt numFmtId="184" formatCode="[$-F800]dddd\,\ mmmm\ dd\,\ yyyy"/>
  </numFmts>
  <fonts count="27">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b/>
      <sz val="10"/>
      <color theme="1"/>
      <name val="HG丸ｺﾞｼｯｸM-PRO"/>
      <family val="3"/>
      <charset val="128"/>
    </font>
    <font>
      <b/>
      <sz val="9"/>
      <color theme="1"/>
      <name val="HG丸ｺﾞｼｯｸM-PRO"/>
      <family val="3"/>
      <charset val="128"/>
    </font>
    <font>
      <b/>
      <sz val="11"/>
      <color theme="1"/>
      <name val="HG丸ｺﾞｼｯｸM-PRO"/>
      <family val="3"/>
      <charset val="128"/>
    </font>
    <font>
      <b/>
      <u val="double"/>
      <sz val="12"/>
      <color theme="1"/>
      <name val="HG丸ｺﾞｼｯｸM-PRO"/>
      <family val="3"/>
      <charset val="128"/>
    </font>
    <font>
      <u/>
      <sz val="10"/>
      <color theme="1"/>
      <name val="HG丸ｺﾞｼｯｸM-PRO"/>
      <family val="3"/>
      <charset val="128"/>
    </font>
    <font>
      <b/>
      <sz val="18"/>
      <color theme="1"/>
      <name val="HG丸ｺﾞｼｯｸM-PRO"/>
      <family val="3"/>
      <charset val="128"/>
    </font>
    <font>
      <sz val="7.5"/>
      <color theme="1"/>
      <name val="HG丸ｺﾞｼｯｸM-PRO"/>
      <family val="3"/>
      <charset val="128"/>
    </font>
    <font>
      <u/>
      <sz val="11"/>
      <color theme="1"/>
      <name val="HG丸ｺﾞｼｯｸM-PRO"/>
      <family val="3"/>
      <charset val="128"/>
    </font>
    <font>
      <b/>
      <sz val="12"/>
      <color theme="1"/>
      <name val="HG丸ｺﾞｼｯｸM-PRO"/>
      <family val="3"/>
      <charset val="128"/>
    </font>
    <font>
      <sz val="12"/>
      <color theme="1"/>
      <name val="HG丸ｺﾞｼｯｸM-PRO"/>
      <family val="3"/>
      <charset val="128"/>
    </font>
    <font>
      <sz val="7"/>
      <color theme="1"/>
      <name val="HG丸ｺﾞｼｯｸM-PRO"/>
      <family val="3"/>
      <charset val="128"/>
    </font>
    <font>
      <sz val="11"/>
      <color theme="1"/>
      <name val="ＭＳ Ｐゴシック"/>
      <family val="2"/>
      <charset val="128"/>
      <scheme val="minor"/>
    </font>
    <font>
      <b/>
      <u/>
      <sz val="10"/>
      <color theme="1"/>
      <name val="HG丸ｺﾞｼｯｸM-PRO"/>
      <family val="3"/>
      <charset val="128"/>
    </font>
    <font>
      <b/>
      <sz val="11"/>
      <color theme="0"/>
      <name val="ＭＳ Ｐゴシック"/>
      <family val="2"/>
      <charset val="128"/>
      <scheme val="minor"/>
    </font>
    <font>
      <b/>
      <sz val="9"/>
      <color indexed="81"/>
      <name val="MS P ゴシック"/>
      <family val="3"/>
      <charset val="128"/>
    </font>
    <font>
      <sz val="6"/>
      <name val="ＭＳ Ｐゴシック"/>
      <family val="3"/>
      <charset val="128"/>
    </font>
    <font>
      <sz val="10"/>
      <name val="Arial"/>
      <family val="2"/>
    </font>
    <font>
      <sz val="10"/>
      <name val="メイリオ"/>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6" tint="0.79998168889431442"/>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ashed">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hair">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thin">
        <color indexed="64"/>
      </top>
      <bottom/>
      <diagonal/>
    </border>
    <border>
      <left/>
      <right style="dotted">
        <color indexed="64"/>
      </right>
      <top style="dotted">
        <color indexed="64"/>
      </top>
      <bottom style="thin">
        <color indexed="64"/>
      </bottom>
      <diagonal/>
    </border>
    <border>
      <left/>
      <right style="dotted">
        <color indexed="64"/>
      </right>
      <top style="dotted">
        <color indexed="64"/>
      </top>
      <bottom style="medium">
        <color indexed="64"/>
      </bottom>
      <diagonal/>
    </border>
    <border>
      <left/>
      <right style="double">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top style="thin">
        <color theme="0"/>
      </top>
      <bottom/>
      <diagonal/>
    </border>
    <border>
      <left/>
      <right/>
      <top/>
      <bottom style="thick">
        <color theme="0"/>
      </bottom>
      <diagonal/>
    </border>
    <border>
      <left/>
      <right style="medium">
        <color indexed="64"/>
      </right>
      <top/>
      <bottom/>
      <diagonal/>
    </border>
    <border>
      <left style="dashed">
        <color indexed="64"/>
      </left>
      <right/>
      <top/>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tted">
        <color indexed="64"/>
      </left>
      <right/>
      <top style="dotted">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38" fontId="20" fillId="0" borderId="0" applyFont="0" applyFill="0" applyBorder="0" applyAlignment="0" applyProtection="0">
      <alignment vertical="center"/>
    </xf>
    <xf numFmtId="0" fontId="25" fillId="0" borderId="0"/>
  </cellStyleXfs>
  <cellXfs count="37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right" vertical="center"/>
    </xf>
    <xf numFmtId="0" fontId="7" fillId="0" borderId="0" xfId="0" applyFont="1" applyAlignment="1">
      <alignment vertical="center"/>
    </xf>
    <xf numFmtId="0" fontId="6" fillId="0" borderId="0" xfId="0" applyFont="1">
      <alignment vertical="center"/>
    </xf>
    <xf numFmtId="0" fontId="6" fillId="0" borderId="0" xfId="0" applyFont="1" applyAlignment="1">
      <alignment vertical="center"/>
    </xf>
    <xf numFmtId="0" fontId="8" fillId="0" borderId="0" xfId="0" applyFont="1">
      <alignment vertical="center"/>
    </xf>
    <xf numFmtId="0" fontId="5" fillId="0" borderId="0" xfId="0" applyFont="1" applyBorder="1" applyAlignment="1">
      <alignment vertical="center"/>
    </xf>
    <xf numFmtId="0" fontId="2" fillId="0" borderId="10" xfId="0" applyFont="1" applyBorder="1">
      <alignment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8" xfId="0" applyFont="1" applyBorder="1" applyAlignment="1">
      <alignment horizontal="center" vertical="center"/>
    </xf>
    <xf numFmtId="0" fontId="6" fillId="0" borderId="0" xfId="0" applyFont="1" applyBorder="1">
      <alignment vertical="center"/>
    </xf>
    <xf numFmtId="0" fontId="6" fillId="0" borderId="0" xfId="0" applyFont="1" applyBorder="1" applyAlignment="1">
      <alignment vertical="top"/>
    </xf>
    <xf numFmtId="0" fontId="4" fillId="0" borderId="0" xfId="0" applyFont="1" applyAlignment="1">
      <alignment vertical="center"/>
    </xf>
    <xf numFmtId="0" fontId="4" fillId="0" borderId="8"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xf numFmtId="0" fontId="6" fillId="0" borderId="0" xfId="0" applyFont="1" applyBorder="1" applyAlignment="1">
      <alignment vertical="center"/>
    </xf>
    <xf numFmtId="0" fontId="8" fillId="0" borderId="0" xfId="0" applyFont="1" applyBorder="1" applyAlignment="1"/>
    <xf numFmtId="0" fontId="6" fillId="0" borderId="1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0" borderId="4" xfId="0" applyFont="1" applyBorder="1" applyAlignment="1">
      <alignment horizontal="center" vertical="center"/>
    </xf>
    <xf numFmtId="0" fontId="9" fillId="0" borderId="0" xfId="0" applyFont="1" applyBorder="1" applyAlignment="1">
      <alignment vertical="center"/>
    </xf>
    <xf numFmtId="0" fontId="8" fillId="0" borderId="0" xfId="0" applyFont="1" applyBorder="1" applyAlignment="1">
      <alignment horizontal="left" vertical="center" wrapText="1"/>
    </xf>
    <xf numFmtId="0" fontId="6" fillId="0" borderId="0" xfId="0" applyFont="1" applyBorder="1" applyAlignment="1">
      <alignment horizontal="center" vertical="center"/>
    </xf>
    <xf numFmtId="0" fontId="8" fillId="0" borderId="0" xfId="0" applyFont="1" applyBorder="1" applyAlignment="1">
      <alignment vertical="center" wrapText="1"/>
    </xf>
    <xf numFmtId="20" fontId="6" fillId="0" borderId="0" xfId="0" applyNumberFormat="1" applyFont="1" applyBorder="1" applyAlignment="1">
      <alignment vertical="center"/>
    </xf>
    <xf numFmtId="0" fontId="4" fillId="0" borderId="0" xfId="0" applyFont="1" applyBorder="1" applyAlignment="1"/>
    <xf numFmtId="0" fontId="16" fillId="0" borderId="0" xfId="0" applyFont="1">
      <alignment vertical="center"/>
    </xf>
    <xf numFmtId="0" fontId="17" fillId="0" borderId="0" xfId="0" applyFont="1" applyBorder="1" applyAlignment="1">
      <alignment vertical="center" wrapText="1"/>
    </xf>
    <xf numFmtId="0" fontId="2" fillId="0" borderId="0" xfId="0" applyFont="1" applyBorder="1">
      <alignment vertical="center"/>
    </xf>
    <xf numFmtId="0" fontId="6" fillId="0" borderId="0" xfId="0" applyFont="1" applyBorder="1" applyAlignment="1">
      <alignment vertical="center" shrinkToFit="1"/>
    </xf>
    <xf numFmtId="0" fontId="15" fillId="0" borderId="0" xfId="0" applyFont="1" applyBorder="1" applyAlignment="1">
      <alignment vertical="center"/>
    </xf>
    <xf numFmtId="0" fontId="2" fillId="0" borderId="9" xfId="0" applyFont="1" applyBorder="1">
      <alignment vertical="center"/>
    </xf>
    <xf numFmtId="0" fontId="2" fillId="0" borderId="11" xfId="0" applyFont="1" applyBorder="1">
      <alignment vertical="center"/>
    </xf>
    <xf numFmtId="0" fontId="7" fillId="0" borderId="5" xfId="0" applyFont="1" applyBorder="1" applyAlignment="1">
      <alignment horizontal="center" vertical="center"/>
    </xf>
    <xf numFmtId="0" fontId="7" fillId="0" borderId="6" xfId="0" applyFont="1" applyBorder="1">
      <alignment vertical="center"/>
    </xf>
    <xf numFmtId="0" fontId="7" fillId="0" borderId="7" xfId="0" applyFont="1" applyBorder="1" applyAlignment="1">
      <alignment horizontal="center" vertical="center"/>
    </xf>
    <xf numFmtId="0" fontId="0" fillId="0" borderId="0" xfId="0" applyBorder="1" applyAlignment="1">
      <alignment vertical="center"/>
    </xf>
    <xf numFmtId="49" fontId="10" fillId="0" borderId="0" xfId="0" applyNumberFormat="1" applyFont="1" applyAlignment="1">
      <alignment vertical="center"/>
    </xf>
    <xf numFmtId="0" fontId="6" fillId="0" borderId="5" xfId="0" applyFont="1" applyBorder="1">
      <alignment vertical="center"/>
    </xf>
    <xf numFmtId="0" fontId="6" fillId="0" borderId="7" xfId="0" applyFont="1" applyBorder="1">
      <alignment vertical="center"/>
    </xf>
    <xf numFmtId="0" fontId="7" fillId="0" borderId="5" xfId="0" applyFont="1" applyBorder="1" applyAlignment="1">
      <alignment horizontal="left" vertical="center" indent="1"/>
    </xf>
    <xf numFmtId="0" fontId="6" fillId="0" borderId="1" xfId="0" applyFont="1" applyBorder="1">
      <alignment vertical="center"/>
    </xf>
    <xf numFmtId="0" fontId="6" fillId="0" borderId="3" xfId="0" applyFont="1" applyBorder="1">
      <alignment vertical="center"/>
    </xf>
    <xf numFmtId="0" fontId="7" fillId="0" borderId="1" xfId="0" applyFont="1" applyBorder="1" applyAlignment="1">
      <alignment horizontal="left" vertical="center" indent="1"/>
    </xf>
    <xf numFmtId="0" fontId="4" fillId="0" borderId="10" xfId="0" applyFont="1" applyBorder="1" applyAlignment="1">
      <alignment horizontal="center" vertical="center"/>
    </xf>
    <xf numFmtId="0" fontId="0" fillId="0" borderId="0" xfId="0" applyBorder="1" applyAlignment="1">
      <alignment vertical="center"/>
    </xf>
    <xf numFmtId="0" fontId="7" fillId="0" borderId="6" xfId="0" applyFont="1" applyBorder="1" applyAlignment="1">
      <alignment horizontal="center" vertical="center" wrapText="1"/>
    </xf>
    <xf numFmtId="0" fontId="4" fillId="0" borderId="4" xfId="0" applyFont="1" applyBorder="1" applyAlignment="1">
      <alignment vertical="center" wrapText="1"/>
    </xf>
    <xf numFmtId="0" fontId="8" fillId="0" borderId="68" xfId="0" applyFont="1" applyBorder="1" applyAlignment="1">
      <alignment horizontal="left" vertical="center" shrinkToFit="1"/>
    </xf>
    <xf numFmtId="0" fontId="8" fillId="0" borderId="69" xfId="0" applyFont="1" applyBorder="1" applyAlignment="1">
      <alignment horizontal="left" vertical="center" shrinkToFit="1"/>
    </xf>
    <xf numFmtId="0" fontId="8" fillId="0" borderId="70" xfId="0" applyFont="1" applyBorder="1" applyAlignment="1">
      <alignment horizontal="left" vertical="center" shrinkToFit="1"/>
    </xf>
    <xf numFmtId="0" fontId="6" fillId="0" borderId="72" xfId="0" applyFont="1" applyBorder="1" applyAlignment="1">
      <alignment horizontal="center" vertical="center" shrinkToFit="1"/>
    </xf>
    <xf numFmtId="0" fontId="7" fillId="0" borderId="74" xfId="0" applyFont="1" applyBorder="1" applyAlignment="1">
      <alignment horizontal="right"/>
    </xf>
    <xf numFmtId="0" fontId="6" fillId="0" borderId="58" xfId="0" applyFont="1" applyBorder="1" applyAlignment="1">
      <alignment horizontal="center" vertical="center" shrinkToFit="1"/>
    </xf>
    <xf numFmtId="0" fontId="7" fillId="0" borderId="50" xfId="0" applyFont="1" applyBorder="1" applyAlignment="1">
      <alignment horizontal="right"/>
    </xf>
    <xf numFmtId="0" fontId="6" fillId="0" borderId="75" xfId="0" applyFont="1" applyBorder="1" applyAlignment="1">
      <alignment horizontal="center" vertical="center" shrinkToFit="1"/>
    </xf>
    <xf numFmtId="0" fontId="7" fillId="0" borderId="77" xfId="0" applyFont="1" applyBorder="1" applyAlignment="1">
      <alignment horizontal="right"/>
    </xf>
    <xf numFmtId="0" fontId="22" fillId="3" borderId="0" xfId="0" applyFont="1" applyFill="1" applyBorder="1" applyAlignment="1">
      <alignment horizontal="distributed" vertical="center"/>
    </xf>
    <xf numFmtId="0" fontId="22" fillId="3" borderId="78" xfId="0" applyFont="1" applyFill="1" applyBorder="1" applyAlignment="1">
      <alignment horizontal="center" vertical="center"/>
    </xf>
    <xf numFmtId="0" fontId="0" fillId="0" borderId="0" xfId="0" applyAlignment="1">
      <alignment horizontal="center" vertical="center"/>
    </xf>
    <xf numFmtId="0" fontId="0" fillId="4" borderId="79" xfId="0" applyFont="1" applyFill="1" applyBorder="1" applyAlignment="1">
      <alignment horizontal="distributed" vertical="center"/>
    </xf>
    <xf numFmtId="0" fontId="0" fillId="4" borderId="80" xfId="0" applyFont="1" applyFill="1" applyBorder="1" applyAlignment="1">
      <alignment horizontal="left" vertical="center"/>
    </xf>
    <xf numFmtId="0" fontId="0" fillId="5" borderId="81" xfId="0" applyFont="1" applyFill="1" applyBorder="1" applyAlignment="1">
      <alignment horizontal="distributed" vertical="center"/>
    </xf>
    <xf numFmtId="0" fontId="0" fillId="5" borderId="82" xfId="0" applyFont="1" applyFill="1" applyBorder="1" applyAlignment="1">
      <alignment horizontal="left" vertical="center"/>
    </xf>
    <xf numFmtId="0" fontId="0" fillId="4" borderId="81" xfId="0" applyFont="1" applyFill="1" applyBorder="1" applyAlignment="1">
      <alignment horizontal="distributed" vertical="center"/>
    </xf>
    <xf numFmtId="0" fontId="0" fillId="4" borderId="82" xfId="0" applyFont="1" applyFill="1" applyBorder="1" applyAlignment="1">
      <alignment horizontal="left" vertical="center"/>
    </xf>
    <xf numFmtId="0" fontId="0" fillId="4" borderId="80" xfId="0" applyFont="1" applyFill="1" applyBorder="1" applyAlignment="1">
      <alignment horizontal="center" vertical="center"/>
    </xf>
    <xf numFmtId="0" fontId="0" fillId="5" borderId="82" xfId="0" applyFont="1" applyFill="1" applyBorder="1" applyAlignment="1">
      <alignment horizontal="center" vertical="center"/>
    </xf>
    <xf numFmtId="0" fontId="0" fillId="4" borderId="82" xfId="0" applyFont="1" applyFill="1" applyBorder="1" applyAlignment="1">
      <alignment horizontal="center" vertical="center"/>
    </xf>
    <xf numFmtId="179" fontId="0" fillId="4" borderId="82" xfId="0" applyNumberFormat="1" applyFont="1" applyFill="1" applyBorder="1" applyAlignment="1">
      <alignment horizontal="center" vertical="center"/>
    </xf>
    <xf numFmtId="180" fontId="0" fillId="5" borderId="82" xfId="0" applyNumberFormat="1" applyFont="1" applyFill="1" applyBorder="1" applyAlignment="1">
      <alignment horizontal="center" vertical="center"/>
    </xf>
    <xf numFmtId="0" fontId="0" fillId="5" borderId="82" xfId="0" applyNumberFormat="1" applyFont="1" applyFill="1" applyBorder="1" applyAlignment="1">
      <alignment horizontal="center" vertical="center"/>
    </xf>
    <xf numFmtId="0" fontId="0" fillId="0" borderId="0" xfId="0" applyAlignment="1">
      <alignment horizontal="distributed" vertical="center"/>
    </xf>
    <xf numFmtId="0" fontId="0" fillId="0" borderId="0" xfId="0" applyAlignment="1">
      <alignment horizontal="left" vertical="center"/>
    </xf>
    <xf numFmtId="181" fontId="0" fillId="4" borderId="82" xfId="0" applyNumberFormat="1" applyFont="1" applyFill="1" applyBorder="1" applyAlignment="1">
      <alignment horizontal="left" vertical="center"/>
    </xf>
    <xf numFmtId="181" fontId="0" fillId="5" borderId="82" xfId="0" applyNumberFormat="1" applyFont="1" applyFill="1" applyBorder="1" applyAlignment="1">
      <alignment horizontal="left" vertical="center"/>
    </xf>
    <xf numFmtId="0" fontId="6" fillId="0" borderId="33"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shrinkToFit="1"/>
    </xf>
    <xf numFmtId="0" fontId="4" fillId="0" borderId="14" xfId="0" applyFont="1" applyBorder="1" applyAlignment="1">
      <alignment horizontal="center" vertical="center"/>
    </xf>
    <xf numFmtId="0" fontId="26" fillId="0" borderId="14" xfId="0" applyFont="1" applyBorder="1" applyAlignment="1">
      <alignment horizontal="left"/>
    </xf>
    <xf numFmtId="184" fontId="26" fillId="0" borderId="14" xfId="0" applyNumberFormat="1" applyFont="1" applyBorder="1" applyAlignment="1">
      <alignment horizontal="left"/>
    </xf>
    <xf numFmtId="38" fontId="11" fillId="0" borderId="14" xfId="1" applyFont="1" applyFill="1" applyBorder="1" applyAlignment="1">
      <alignment horizontal="center" vertical="center"/>
    </xf>
    <xf numFmtId="0" fontId="4" fillId="0" borderId="0" xfId="0" applyFont="1" applyAlignment="1">
      <alignment horizontal="left" vertical="center"/>
    </xf>
    <xf numFmtId="38" fontId="4" fillId="0" borderId="0" xfId="1" applyFont="1" applyAlignment="1">
      <alignment horizontal="left" vertical="center"/>
    </xf>
    <xf numFmtId="181" fontId="4" fillId="0" borderId="14" xfId="0" applyNumberFormat="1" applyFont="1" applyBorder="1" applyAlignment="1">
      <alignment horizontal="left" vertical="center"/>
    </xf>
    <xf numFmtId="38" fontId="4" fillId="0" borderId="14" xfId="1" applyFont="1" applyBorder="1" applyAlignment="1">
      <alignment horizontal="center" vertical="center"/>
    </xf>
    <xf numFmtId="0" fontId="4" fillId="0" borderId="14" xfId="0" applyFont="1" applyBorder="1" applyAlignment="1">
      <alignment horizontal="left" vertical="center" wrapText="1"/>
    </xf>
    <xf numFmtId="0" fontId="4" fillId="0" borderId="14" xfId="0" applyFont="1" applyBorder="1">
      <alignment vertical="center"/>
    </xf>
    <xf numFmtId="0" fontId="4" fillId="0" borderId="14" xfId="0" applyFont="1" applyBorder="1" applyAlignment="1">
      <alignment horizontal="left" vertical="center"/>
    </xf>
    <xf numFmtId="0" fontId="4" fillId="0" borderId="14" xfId="0" applyNumberFormat="1" applyFont="1" applyBorder="1" applyAlignment="1">
      <alignment horizontal="left" vertical="center"/>
    </xf>
    <xf numFmtId="0" fontId="18" fillId="0" borderId="0" xfId="0" applyFont="1" applyBorder="1" applyAlignment="1">
      <alignment vertical="center"/>
    </xf>
    <xf numFmtId="0" fontId="17" fillId="0" borderId="0" xfId="0" applyFont="1" applyBorder="1" applyAlignment="1">
      <alignment vertical="center"/>
    </xf>
    <xf numFmtId="0" fontId="4" fillId="6" borderId="13" xfId="0" applyFont="1" applyFill="1" applyBorder="1" applyAlignment="1" applyProtection="1">
      <alignment horizontal="center" vertical="center"/>
      <protection locked="0"/>
    </xf>
    <xf numFmtId="0" fontId="4" fillId="7" borderId="14" xfId="0" applyFont="1" applyFill="1" applyBorder="1" applyAlignment="1" applyProtection="1">
      <alignment horizontal="center" vertical="center"/>
      <protection locked="0"/>
    </xf>
    <xf numFmtId="0" fontId="4" fillId="7" borderId="14" xfId="0" applyFont="1" applyFill="1" applyBorder="1" applyAlignment="1" applyProtection="1">
      <alignment horizontal="center" vertical="center" shrinkToFit="1"/>
      <protection locked="0"/>
    </xf>
    <xf numFmtId="0" fontId="4" fillId="7" borderId="14" xfId="0" applyFont="1" applyFill="1" applyBorder="1" applyAlignment="1" applyProtection="1">
      <alignment horizontal="center" vertical="center" wrapText="1"/>
      <protection locked="0"/>
    </xf>
    <xf numFmtId="0" fontId="4" fillId="7" borderId="14" xfId="0" applyNumberFormat="1" applyFont="1" applyFill="1" applyBorder="1" applyAlignment="1" applyProtection="1">
      <alignment horizontal="center" vertical="center"/>
      <protection locked="0"/>
    </xf>
    <xf numFmtId="0" fontId="22" fillId="3" borderId="83" xfId="0" applyFont="1" applyFill="1" applyBorder="1" applyAlignment="1">
      <alignment horizontal="center" vertical="center"/>
    </xf>
    <xf numFmtId="0" fontId="4" fillId="0" borderId="14" xfId="0" applyFont="1" applyBorder="1" applyAlignment="1">
      <alignment horizontal="center" vertical="center"/>
    </xf>
    <xf numFmtId="0" fontId="4" fillId="0" borderId="4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shrinkToFit="1"/>
    </xf>
    <xf numFmtId="0" fontId="4" fillId="0" borderId="6" xfId="0" applyFont="1" applyBorder="1" applyAlignment="1">
      <alignment horizontal="left"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7" fillId="0" borderId="14" xfId="0" applyFont="1" applyBorder="1" applyAlignment="1">
      <alignment horizontal="center" vertical="center" wrapText="1" shrinkToFit="1"/>
    </xf>
    <xf numFmtId="0" fontId="6" fillId="0" borderId="14" xfId="0" applyFont="1" applyBorder="1" applyAlignment="1">
      <alignment horizontal="center" vertical="center" wrapText="1"/>
    </xf>
    <xf numFmtId="0" fontId="8" fillId="0" borderId="14" xfId="0" applyFont="1" applyBorder="1" applyAlignment="1">
      <alignment horizontal="center" vertical="center" shrinkToFit="1"/>
    </xf>
    <xf numFmtId="0" fontId="6" fillId="0" borderId="14" xfId="0" applyFont="1" applyBorder="1" applyAlignment="1">
      <alignment horizontal="center" vertical="center" shrinkToFit="1"/>
    </xf>
    <xf numFmtId="0" fontId="8" fillId="0" borderId="0" xfId="0" applyFont="1" applyBorder="1" applyAlignment="1">
      <alignment horizontal="center" vertical="center" wrapText="1"/>
    </xf>
    <xf numFmtId="0" fontId="6" fillId="0" borderId="71" xfId="0" applyFont="1" applyBorder="1" applyAlignment="1">
      <alignment horizontal="center" vertical="center" shrinkToFit="1"/>
    </xf>
    <xf numFmtId="0" fontId="6" fillId="0" borderId="14" xfId="0" applyFont="1" applyBorder="1" applyAlignment="1">
      <alignment horizontal="center"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7" fontId="4" fillId="0" borderId="2" xfId="0" applyNumberFormat="1" applyFont="1" applyBorder="1" applyAlignment="1">
      <alignment horizontal="center" vertical="center"/>
    </xf>
    <xf numFmtId="177" fontId="4" fillId="0" borderId="3" xfId="0" applyNumberFormat="1" applyFont="1" applyBorder="1" applyAlignment="1">
      <alignment horizontal="center" vertical="center"/>
    </xf>
    <xf numFmtId="0" fontId="4" fillId="0" borderId="2" xfId="0" applyFont="1" applyBorder="1" applyAlignment="1">
      <alignment horizontal="center" vertical="center"/>
    </xf>
    <xf numFmtId="38" fontId="4" fillId="0" borderId="4" xfId="1" applyFont="1" applyBorder="1" applyAlignment="1">
      <alignment horizontal="center" vertical="center" shrinkToFit="1"/>
    </xf>
    <xf numFmtId="38" fontId="4" fillId="0" borderId="0" xfId="1" applyFont="1" applyBorder="1" applyAlignment="1">
      <alignment horizontal="center" vertical="center" shrinkToFit="1"/>
    </xf>
    <xf numFmtId="38" fontId="4" fillId="0" borderId="75" xfId="1" applyFont="1" applyBorder="1" applyAlignment="1">
      <alignment horizontal="center" vertical="center"/>
    </xf>
    <xf numFmtId="38" fontId="4" fillId="0" borderId="76" xfId="1" applyFont="1" applyBorder="1" applyAlignment="1">
      <alignment horizontal="center" vertical="center"/>
    </xf>
    <xf numFmtId="0" fontId="9" fillId="0" borderId="8" xfId="0" applyFont="1" applyBorder="1" applyAlignment="1">
      <alignment horizontal="left" vertical="center"/>
    </xf>
    <xf numFmtId="0" fontId="9" fillId="0" borderId="12" xfId="0" applyFont="1" applyBorder="1" applyAlignment="1">
      <alignment horizontal="left" vertical="center"/>
    </xf>
    <xf numFmtId="0" fontId="9" fillId="0" borderId="4"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71" xfId="0" applyFont="1" applyBorder="1" applyAlignment="1">
      <alignment horizontal="center" vertic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101" xfId="0" applyFont="1" applyBorder="1" applyAlignment="1">
      <alignment horizontal="left" vertical="top" wrapText="1"/>
    </xf>
    <xf numFmtId="0" fontId="5" fillId="0" borderId="33"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102" xfId="0" applyFont="1" applyBorder="1" applyAlignment="1">
      <alignment horizontal="left"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38" fontId="4" fillId="0" borderId="58" xfId="1" applyFont="1" applyBorder="1" applyAlignment="1">
      <alignment horizontal="center" vertical="center"/>
    </xf>
    <xf numFmtId="38" fontId="4" fillId="0" borderId="57" xfId="1" applyFont="1" applyBorder="1" applyAlignment="1">
      <alignment horizontal="center" vertical="center"/>
    </xf>
    <xf numFmtId="0" fontId="6" fillId="0" borderId="56"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20" fontId="18" fillId="0" borderId="22" xfId="0" applyNumberFormat="1" applyFont="1" applyBorder="1" applyAlignment="1">
      <alignment horizontal="center" vertical="center"/>
    </xf>
    <xf numFmtId="20" fontId="18" fillId="0" borderId="23" xfId="0" applyNumberFormat="1" applyFont="1" applyBorder="1" applyAlignment="1">
      <alignment horizontal="center" vertical="center"/>
    </xf>
    <xf numFmtId="20" fontId="18" fillId="0" borderId="28" xfId="0" applyNumberFormat="1" applyFont="1" applyBorder="1" applyAlignment="1">
      <alignment horizontal="center" vertical="center"/>
    </xf>
    <xf numFmtId="20" fontId="18" fillId="0" borderId="29" xfId="0" applyNumberFormat="1" applyFont="1" applyBorder="1" applyAlignment="1">
      <alignment horizontal="center" vertical="center"/>
    </xf>
    <xf numFmtId="49" fontId="10" fillId="0" borderId="0" xfId="0" applyNumberFormat="1" applyFont="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8" fillId="0" borderId="43" xfId="0" applyFont="1" applyBorder="1" applyAlignment="1">
      <alignment horizontal="center" vertical="center"/>
    </xf>
    <xf numFmtId="0" fontId="8" fillId="0" borderId="37" xfId="0" applyFont="1" applyBorder="1" applyAlignment="1">
      <alignment horizontal="center" vertical="center"/>
    </xf>
    <xf numFmtId="38" fontId="7" fillId="0" borderId="6" xfId="1" applyFont="1" applyFill="1" applyBorder="1" applyAlignment="1">
      <alignment horizontal="center" vertical="center" shrinkToFit="1"/>
    </xf>
    <xf numFmtId="38" fontId="7" fillId="0" borderId="7" xfId="1" applyFont="1" applyFill="1" applyBorder="1" applyAlignment="1">
      <alignment horizontal="center" vertical="center" shrinkToFit="1"/>
    </xf>
    <xf numFmtId="38" fontId="7" fillId="0" borderId="64" xfId="1" applyFont="1" applyFill="1" applyBorder="1" applyAlignment="1">
      <alignment horizontal="center" vertical="center" shrinkToFit="1"/>
    </xf>
    <xf numFmtId="38" fontId="7" fillId="0" borderId="65" xfId="1" applyFont="1" applyFill="1" applyBorder="1" applyAlignment="1">
      <alignment horizontal="center" vertical="center" shrinkToFit="1"/>
    </xf>
    <xf numFmtId="38" fontId="6" fillId="2" borderId="48" xfId="1" applyFont="1" applyFill="1" applyBorder="1" applyAlignment="1">
      <alignment horizontal="center" vertical="center" shrinkToFit="1"/>
    </xf>
    <xf numFmtId="38" fontId="6" fillId="2" borderId="52" xfId="1" applyFont="1" applyFill="1" applyBorder="1" applyAlignment="1">
      <alignment horizontal="center" vertical="center" shrinkToFit="1"/>
    </xf>
    <xf numFmtId="38" fontId="6" fillId="2" borderId="60" xfId="1" applyFont="1" applyFill="1" applyBorder="1" applyAlignment="1">
      <alignment horizontal="center" vertical="center" shrinkToFit="1"/>
    </xf>
    <xf numFmtId="38" fontId="6" fillId="2" borderId="61" xfId="1" applyFont="1" applyFill="1" applyBorder="1" applyAlignment="1">
      <alignment horizontal="center" vertical="center" shrinkToFit="1"/>
    </xf>
    <xf numFmtId="0" fontId="18" fillId="0" borderId="32" xfId="0" applyFont="1" applyBorder="1" applyAlignment="1">
      <alignment horizontal="center" vertical="center"/>
    </xf>
    <xf numFmtId="0" fontId="18" fillId="0" borderId="9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38" fontId="18" fillId="0" borderId="100" xfId="0" applyNumberFormat="1" applyFont="1" applyBorder="1" applyAlignment="1">
      <alignment horizontal="center" vertical="center"/>
    </xf>
    <xf numFmtId="0" fontId="18" fillId="0" borderId="9" xfId="0" applyFont="1" applyBorder="1" applyAlignment="1">
      <alignment horizontal="center" vertical="center"/>
    </xf>
    <xf numFmtId="0" fontId="7" fillId="0" borderId="58"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0" xfId="0" applyFont="1" applyBorder="1" applyAlignment="1">
      <alignment horizontal="center" vertical="center" shrinkToFit="1"/>
    </xf>
    <xf numFmtId="0" fontId="6" fillId="0" borderId="12" xfId="0" applyFont="1" applyBorder="1" applyAlignment="1">
      <alignment horizontal="center" vertical="center" textRotation="255"/>
    </xf>
    <xf numFmtId="0" fontId="6" fillId="0" borderId="13" xfId="0" applyFont="1" applyBorder="1" applyAlignment="1">
      <alignment horizontal="center" vertical="center" textRotation="255"/>
    </xf>
    <xf numFmtId="0" fontId="8" fillId="0" borderId="46" xfId="0" applyFont="1" applyBorder="1" applyAlignment="1">
      <alignment horizontal="center" vertical="center"/>
    </xf>
    <xf numFmtId="0" fontId="8" fillId="0" borderId="44"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75" xfId="0" applyFont="1" applyBorder="1" applyAlignment="1">
      <alignment horizontal="center" vertical="center" shrinkToFit="1"/>
    </xf>
    <xf numFmtId="0" fontId="7" fillId="0" borderId="76"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74" xfId="0" applyFont="1" applyBorder="1" applyAlignment="1">
      <alignment horizontal="center" vertical="center" shrinkToFit="1"/>
    </xf>
    <xf numFmtId="178" fontId="4" fillId="0" borderId="1" xfId="0" applyNumberFormat="1" applyFont="1" applyBorder="1" applyAlignment="1">
      <alignment horizontal="center" vertical="center"/>
    </xf>
    <xf numFmtId="178" fontId="4" fillId="0" borderId="2" xfId="0" applyNumberFormat="1" applyFont="1" applyBorder="1" applyAlignment="1">
      <alignment horizontal="center" vertical="center"/>
    </xf>
    <xf numFmtId="0" fontId="7" fillId="0" borderId="2" xfId="0" applyFont="1" applyBorder="1" applyAlignment="1">
      <alignment horizontal="center" vertical="center"/>
    </xf>
    <xf numFmtId="178" fontId="4" fillId="0" borderId="3" xfId="0" applyNumberFormat="1"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6" fillId="0" borderId="5" xfId="0" applyFont="1" applyBorder="1" applyAlignment="1">
      <alignment horizontal="center" vertical="center" shrinkToFit="1"/>
    </xf>
    <xf numFmtId="0" fontId="6" fillId="0" borderId="58" xfId="0" applyFont="1" applyBorder="1" applyAlignment="1">
      <alignment horizontal="center" vertical="center" shrinkToFit="1"/>
    </xf>
    <xf numFmtId="38" fontId="4" fillId="0" borderId="72" xfId="1" applyFont="1" applyBorder="1" applyAlignment="1">
      <alignment horizontal="center" vertical="center"/>
    </xf>
    <xf numFmtId="38" fontId="4" fillId="0" borderId="73" xfId="1" applyFont="1" applyBorder="1" applyAlignment="1">
      <alignment horizontal="center" vertical="center"/>
    </xf>
    <xf numFmtId="0" fontId="6" fillId="0" borderId="66" xfId="0" applyFont="1" applyBorder="1" applyAlignment="1">
      <alignment horizontal="center" vertical="center" shrinkToFit="1"/>
    </xf>
    <xf numFmtId="38" fontId="6" fillId="2" borderId="66" xfId="1" applyFont="1" applyFill="1" applyBorder="1" applyAlignment="1">
      <alignment horizontal="center" vertical="center" shrinkToFit="1"/>
    </xf>
    <xf numFmtId="38" fontId="6" fillId="2" borderId="64" xfId="1" applyFont="1" applyFill="1" applyBorder="1" applyAlignment="1">
      <alignment horizontal="center" vertical="center" shrinkToFit="1"/>
    </xf>
    <xf numFmtId="38" fontId="6" fillId="2" borderId="67" xfId="1" applyFont="1" applyFill="1" applyBorder="1" applyAlignment="1">
      <alignment horizontal="center" vertical="center" shrinkToFit="1"/>
    </xf>
    <xf numFmtId="38" fontId="6" fillId="2" borderId="5" xfId="1" applyFont="1" applyFill="1" applyBorder="1" applyAlignment="1">
      <alignment horizontal="center" vertical="center" shrinkToFit="1"/>
    </xf>
    <xf numFmtId="38" fontId="6" fillId="2" borderId="6" xfId="1" applyFont="1" applyFill="1" applyBorder="1" applyAlignment="1">
      <alignment horizontal="center" vertical="center" shrinkToFit="1"/>
    </xf>
    <xf numFmtId="38" fontId="6" fillId="2" borderId="54" xfId="1" applyFont="1" applyFill="1" applyBorder="1" applyAlignment="1">
      <alignment horizontal="center" vertical="center" shrinkToFit="1"/>
    </xf>
    <xf numFmtId="38" fontId="7" fillId="0" borderId="57" xfId="1" applyFont="1" applyFill="1" applyBorder="1" applyAlignment="1">
      <alignment horizontal="center" vertical="center" shrinkToFit="1"/>
    </xf>
    <xf numFmtId="38" fontId="7" fillId="0" borderId="50" xfId="1" applyFont="1" applyFill="1" applyBorder="1" applyAlignment="1">
      <alignment horizontal="center" vertical="center" shrinkToFit="1"/>
    </xf>
    <xf numFmtId="38" fontId="6" fillId="2" borderId="58" xfId="1" applyFont="1" applyFill="1" applyBorder="1" applyAlignment="1">
      <alignment horizontal="center" vertical="center" shrinkToFit="1"/>
    </xf>
    <xf numFmtId="38" fontId="6" fillId="2" borderId="57" xfId="1" applyFont="1" applyFill="1" applyBorder="1" applyAlignment="1">
      <alignment horizontal="center" vertical="center" shrinkToFit="1"/>
    </xf>
    <xf numFmtId="38" fontId="6" fillId="2" borderId="59" xfId="1" applyFont="1" applyFill="1" applyBorder="1" applyAlignment="1">
      <alignment horizontal="center" vertical="center" shrinkToFit="1"/>
    </xf>
    <xf numFmtId="0" fontId="9" fillId="0" borderId="6" xfId="0" applyFont="1" applyBorder="1" applyAlignment="1">
      <alignment horizontal="left" vertical="center" wrapText="1"/>
    </xf>
    <xf numFmtId="38" fontId="7" fillId="0" borderId="90" xfId="1" applyFont="1" applyFill="1" applyBorder="1" applyAlignment="1">
      <alignment horizontal="center" vertical="center" shrinkToFit="1"/>
    </xf>
    <xf numFmtId="38" fontId="7" fillId="0" borderId="89" xfId="1" applyFont="1" applyFill="1" applyBorder="1" applyAlignment="1">
      <alignment horizontal="center" vertical="center" shrinkToFit="1"/>
    </xf>
    <xf numFmtId="38" fontId="7" fillId="0" borderId="76" xfId="1" applyFont="1" applyFill="1" applyBorder="1" applyAlignment="1">
      <alignment horizontal="center" vertical="center" shrinkToFit="1"/>
    </xf>
    <xf numFmtId="38" fontId="7" fillId="0" borderId="77" xfId="1" applyFont="1" applyFill="1" applyBorder="1" applyAlignment="1">
      <alignment horizontal="center" vertical="center" shrinkToFit="1"/>
    </xf>
    <xf numFmtId="38" fontId="7" fillId="0" borderId="88" xfId="1" applyFont="1" applyFill="1" applyBorder="1" applyAlignment="1">
      <alignment horizontal="center" vertical="center" shrinkToFit="1"/>
    </xf>
    <xf numFmtId="0" fontId="6" fillId="0" borderId="0" xfId="0" applyFont="1" applyBorder="1" applyAlignment="1">
      <alignment horizontal="left" vertical="center" wrapText="1"/>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38" fontId="6" fillId="2" borderId="51" xfId="1" applyFont="1" applyFill="1" applyBorder="1" applyAlignment="1">
      <alignment horizontal="center" vertical="center" shrinkToFit="1"/>
    </xf>
    <xf numFmtId="38" fontId="6" fillId="2" borderId="55" xfId="1" applyFont="1" applyFill="1" applyBorder="1" applyAlignment="1">
      <alignment horizontal="center" vertical="center" shrinkToFit="1"/>
    </xf>
    <xf numFmtId="0" fontId="8" fillId="0" borderId="38" xfId="0" applyFont="1" applyBorder="1" applyAlignment="1">
      <alignment horizontal="center" vertical="center"/>
    </xf>
    <xf numFmtId="0" fontId="8" fillId="0" borderId="30" xfId="0" applyFont="1" applyBorder="1" applyAlignment="1">
      <alignment horizontal="center" vertical="center"/>
    </xf>
    <xf numFmtId="0" fontId="8" fillId="0" borderId="39" xfId="0" applyFont="1" applyBorder="1" applyAlignment="1">
      <alignment horizontal="center" vertical="center"/>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10" xfId="0" applyFont="1" applyBorder="1" applyAlignment="1">
      <alignment horizontal="left" vertical="center" wrapText="1" indent="1"/>
    </xf>
    <xf numFmtId="0" fontId="7" fillId="0" borderId="11" xfId="0" applyFont="1" applyBorder="1" applyAlignment="1">
      <alignment horizontal="left" vertical="center" wrapText="1" indent="1"/>
    </xf>
    <xf numFmtId="0" fontId="8" fillId="0" borderId="45" xfId="0" applyFont="1" applyBorder="1" applyAlignment="1">
      <alignment horizontal="center" vertical="center"/>
    </xf>
    <xf numFmtId="0" fontId="8" fillId="0" borderId="4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8" xfId="0" applyFont="1" applyBorder="1" applyAlignment="1">
      <alignment horizontal="center" vertical="center"/>
    </xf>
    <xf numFmtId="0" fontId="8" fillId="0" borderId="52" xfId="0" applyFont="1" applyBorder="1" applyAlignment="1">
      <alignment horizontal="center" vertical="center"/>
    </xf>
    <xf numFmtId="0" fontId="8" fillId="0" borderId="51" xfId="0" applyFont="1" applyBorder="1" applyAlignment="1">
      <alignment horizontal="center" vertical="center"/>
    </xf>
    <xf numFmtId="0" fontId="8" fillId="0" borderId="55"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19" fillId="0" borderId="16" xfId="0" applyFont="1" applyBorder="1" applyAlignment="1">
      <alignment horizontal="center" vertical="center" textRotation="255" shrinkToFit="1"/>
    </xf>
    <xf numFmtId="0" fontId="19" fillId="0" borderId="9"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19" fillId="0" borderId="1" xfId="0" applyFont="1" applyBorder="1" applyAlignment="1">
      <alignment horizontal="center" vertical="center" textRotation="255" shrinkToFit="1"/>
    </xf>
    <xf numFmtId="0" fontId="19" fillId="0" borderId="3" xfId="0" applyFont="1" applyBorder="1" applyAlignment="1">
      <alignment horizontal="center" vertical="center" textRotation="255" shrinkToFit="1"/>
    </xf>
    <xf numFmtId="0" fontId="19" fillId="0" borderId="92" xfId="0" applyFont="1" applyBorder="1" applyAlignment="1">
      <alignment horizontal="center" vertical="center" textRotation="255" shrinkToFit="1"/>
    </xf>
    <xf numFmtId="0" fontId="19" fillId="0" borderId="20" xfId="0" applyFont="1" applyBorder="1" applyAlignment="1">
      <alignment horizontal="center" vertical="center" textRotation="255" shrinkToFit="1"/>
    </xf>
    <xf numFmtId="20" fontId="18" fillId="0" borderId="21" xfId="0" applyNumberFormat="1" applyFont="1" applyBorder="1" applyAlignment="1">
      <alignment horizontal="center" vertical="center" shrinkToFit="1"/>
    </xf>
    <xf numFmtId="20" fontId="18" fillId="0" borderId="22" xfId="0" applyNumberFormat="1" applyFont="1" applyBorder="1" applyAlignment="1">
      <alignment horizontal="center" vertical="center" shrinkToFit="1"/>
    </xf>
    <xf numFmtId="20" fontId="18" fillId="0" borderId="24" xfId="0" applyNumberFormat="1" applyFont="1" applyBorder="1" applyAlignment="1">
      <alignment horizontal="center" vertical="center" shrinkToFit="1"/>
    </xf>
    <xf numFmtId="20" fontId="18" fillId="0" borderId="25" xfId="0" applyNumberFormat="1" applyFont="1" applyBorder="1" applyAlignment="1">
      <alignment horizontal="center" vertical="center" shrinkToFit="1"/>
    </xf>
    <xf numFmtId="20" fontId="18" fillId="0" borderId="21" xfId="0" applyNumberFormat="1" applyFont="1" applyBorder="1" applyAlignment="1">
      <alignment horizontal="center" vertical="center"/>
    </xf>
    <xf numFmtId="20" fontId="18" fillId="0" borderId="27" xfId="0" applyNumberFormat="1" applyFont="1" applyBorder="1" applyAlignment="1">
      <alignment horizontal="center" vertical="center"/>
    </xf>
    <xf numFmtId="0" fontId="4" fillId="0" borderId="85" xfId="0" applyFont="1" applyBorder="1" applyAlignment="1">
      <alignment horizontal="center"/>
    </xf>
    <xf numFmtId="0" fontId="4" fillId="0" borderId="0" xfId="0" applyFont="1" applyBorder="1" applyAlignment="1">
      <alignment horizontal="center"/>
    </xf>
    <xf numFmtId="0" fontId="4" fillId="0" borderId="84" xfId="0" applyFont="1" applyBorder="1" applyAlignment="1">
      <alignment horizontal="center"/>
    </xf>
    <xf numFmtId="0" fontId="12" fillId="0" borderId="0" xfId="0" applyFont="1" applyBorder="1" applyAlignment="1">
      <alignment horizontal="center" vertical="center" wrapText="1" shrinkToFit="1"/>
    </xf>
    <xf numFmtId="0" fontId="7" fillId="0" borderId="10" xfId="0" applyFont="1" applyBorder="1" applyAlignment="1">
      <alignment horizontal="left" shrinkToFit="1"/>
    </xf>
    <xf numFmtId="0" fontId="7" fillId="0" borderId="30" xfId="0" applyFont="1" applyBorder="1" applyAlignment="1">
      <alignment horizontal="left" shrinkToFit="1"/>
    </xf>
    <xf numFmtId="0" fontId="18" fillId="0" borderId="86" xfId="0" applyFont="1" applyBorder="1" applyAlignment="1">
      <alignment horizontal="center" vertical="center"/>
    </xf>
    <xf numFmtId="0" fontId="18" fillId="0" borderId="87"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7" fillId="0" borderId="94" xfId="0" applyFont="1" applyBorder="1" applyAlignment="1">
      <alignment horizontal="center" vertical="center" wrapText="1"/>
    </xf>
    <xf numFmtId="0" fontId="17" fillId="0" borderId="95" xfId="0" applyFont="1" applyBorder="1" applyAlignment="1">
      <alignment horizontal="center" vertical="center" wrapText="1"/>
    </xf>
    <xf numFmtId="0" fontId="18" fillId="0" borderId="93" xfId="0" applyFont="1" applyBorder="1" applyAlignment="1">
      <alignment horizontal="center" vertical="center"/>
    </xf>
    <xf numFmtId="0" fontId="18" fillId="0" borderId="94" xfId="0" applyFont="1" applyBorder="1" applyAlignment="1">
      <alignment horizontal="center" vertical="center"/>
    </xf>
    <xf numFmtId="0" fontId="17" fillId="0" borderId="97" xfId="0" applyFont="1" applyBorder="1" applyAlignment="1">
      <alignment horizontal="center" vertical="center" wrapText="1"/>
    </xf>
    <xf numFmtId="0" fontId="17" fillId="0" borderId="98" xfId="0" applyFont="1" applyBorder="1" applyAlignment="1">
      <alignment horizontal="center" vertical="center" wrapText="1"/>
    </xf>
    <xf numFmtId="0" fontId="18" fillId="0" borderId="96" xfId="0" applyFont="1" applyBorder="1" applyAlignment="1">
      <alignment horizontal="center" vertical="center"/>
    </xf>
    <xf numFmtId="0" fontId="18" fillId="0" borderId="97" xfId="0" applyFont="1" applyBorder="1" applyAlignment="1">
      <alignment horizontal="center" vertical="center"/>
    </xf>
    <xf numFmtId="0" fontId="6" fillId="0" borderId="33" xfId="0" applyFont="1" applyBorder="1" applyAlignment="1">
      <alignment horizontal="center" vertical="center"/>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8" xfId="0" applyFont="1" applyBorder="1" applyAlignment="1">
      <alignment horizontal="left" vertical="center" shrinkToFi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20" fontId="18" fillId="0" borderId="23" xfId="0" applyNumberFormat="1" applyFont="1" applyBorder="1" applyAlignment="1">
      <alignment horizontal="center" vertical="center" shrinkToFit="1"/>
    </xf>
    <xf numFmtId="20" fontId="18" fillId="0" borderId="26" xfId="0" applyNumberFormat="1" applyFont="1" applyBorder="1" applyAlignment="1">
      <alignment horizontal="center" vertical="center" shrinkToFit="1"/>
    </xf>
    <xf numFmtId="181" fontId="5" fillId="0" borderId="9" xfId="0" applyNumberFormat="1" applyFont="1" applyBorder="1" applyAlignment="1">
      <alignment horizontal="center" vertical="top"/>
    </xf>
    <xf numFmtId="181" fontId="5" fillId="0" borderId="10" xfId="0" applyNumberFormat="1"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91"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4" xfId="0" applyFont="1" applyBorder="1" applyAlignment="1">
      <alignment horizontal="center" vertical="center" wrapText="1"/>
    </xf>
    <xf numFmtId="0" fontId="6" fillId="0" borderId="35" xfId="0" applyFont="1" applyBorder="1" applyAlignment="1">
      <alignment horizontal="center" vertical="center"/>
    </xf>
    <xf numFmtId="0" fontId="6" fillId="0" borderId="36" xfId="0" applyFont="1" applyBorder="1" applyAlignment="1">
      <alignment horizontal="center" vertical="center"/>
    </xf>
    <xf numFmtId="181" fontId="5" fillId="0" borderId="5" xfId="0" applyNumberFormat="1" applyFont="1" applyBorder="1" applyAlignment="1">
      <alignment horizontal="center"/>
    </xf>
    <xf numFmtId="181" fontId="5" fillId="0" borderId="6" xfId="0" applyNumberFormat="1"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4" fillId="0" borderId="0" xfId="0" applyFont="1" applyAlignment="1">
      <alignment horizontal="center" vertical="top"/>
    </xf>
    <xf numFmtId="0" fontId="4" fillId="0" borderId="0" xfId="0" applyFont="1" applyBorder="1" applyAlignment="1">
      <alignment horizontal="center" vertical="center" wrapText="1"/>
    </xf>
    <xf numFmtId="0" fontId="8" fillId="0" borderId="10" xfId="0" applyFont="1" applyBorder="1" applyAlignment="1">
      <alignment horizontal="distributed" vertical="center"/>
    </xf>
    <xf numFmtId="0" fontId="10" fillId="0" borderId="6" xfId="0" applyFont="1" applyBorder="1" applyAlignment="1">
      <alignment horizontal="distributed" vertical="center"/>
    </xf>
    <xf numFmtId="0" fontId="11" fillId="0" borderId="6" xfId="0" applyFont="1" applyBorder="1" applyAlignment="1">
      <alignment horizontal="distributed" vertical="center"/>
    </xf>
    <xf numFmtId="0" fontId="6" fillId="0" borderId="10" xfId="0" applyFont="1" applyBorder="1" applyAlignment="1">
      <alignment vertical="center" shrinkToFit="1"/>
    </xf>
    <xf numFmtId="0" fontId="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6" xfId="0" applyFont="1" applyBorder="1" applyAlignment="1">
      <alignment horizontal="distributed"/>
    </xf>
    <xf numFmtId="180" fontId="6" fillId="0" borderId="0" xfId="0" applyNumberFormat="1" applyFont="1" applyAlignment="1">
      <alignment horizontal="distributed" vertical="center" wrapText="1"/>
    </xf>
    <xf numFmtId="0" fontId="6" fillId="0" borderId="0" xfId="0" applyFont="1" applyBorder="1" applyAlignment="1">
      <alignment horizontal="left" vertical="center"/>
    </xf>
    <xf numFmtId="0" fontId="4" fillId="0" borderId="6" xfId="0" applyNumberFormat="1" applyFont="1" applyBorder="1" applyAlignment="1">
      <alignment horizontal="left" vertical="center"/>
    </xf>
    <xf numFmtId="0" fontId="4" fillId="0" borderId="10" xfId="0" applyNumberFormat="1" applyFont="1" applyBorder="1" applyAlignment="1">
      <alignment horizontal="left" vertical="center"/>
    </xf>
    <xf numFmtId="0" fontId="6" fillId="0" borderId="10" xfId="0" applyFont="1" applyBorder="1" applyAlignment="1">
      <alignment horizontal="distributed" vertical="center"/>
    </xf>
    <xf numFmtId="182" fontId="6" fillId="0" borderId="6" xfId="0" applyNumberFormat="1" applyFont="1" applyBorder="1" applyAlignment="1">
      <alignment horizontal="left" vertical="center"/>
    </xf>
    <xf numFmtId="0" fontId="7" fillId="0" borderId="4" xfId="0" applyFont="1" applyBorder="1" applyAlignment="1">
      <alignment horizontal="distributed" vertical="top" wrapText="1"/>
    </xf>
    <xf numFmtId="0" fontId="7" fillId="0" borderId="0" xfId="0" applyFont="1" applyBorder="1" applyAlignment="1">
      <alignment horizontal="distributed" vertical="top" wrapText="1"/>
    </xf>
    <xf numFmtId="0" fontId="7" fillId="0" borderId="8" xfId="0" applyFont="1" applyBorder="1" applyAlignment="1">
      <alignment horizontal="distributed" vertical="top" wrapText="1"/>
    </xf>
    <xf numFmtId="0" fontId="4" fillId="0" borderId="0" xfId="0" applyFont="1" applyBorder="1" applyAlignment="1">
      <alignment horizontal="center" shrinkToFit="1"/>
    </xf>
    <xf numFmtId="0" fontId="10" fillId="0" borderId="2" xfId="0" applyFont="1" applyBorder="1" applyAlignment="1">
      <alignment horizontal="distributed" vertical="center"/>
    </xf>
    <xf numFmtId="0" fontId="11" fillId="0" borderId="2" xfId="0" applyFont="1" applyBorder="1" applyAlignment="1">
      <alignment horizontal="distributed" vertical="center"/>
    </xf>
    <xf numFmtId="183" fontId="11" fillId="0" borderId="14" xfId="0" applyNumberFormat="1" applyFont="1" applyFill="1" applyBorder="1" applyAlignment="1" applyProtection="1">
      <alignment horizontal="center" vertical="center"/>
    </xf>
  </cellXfs>
  <cellStyles count="3">
    <cellStyle name="桁区切り" xfId="1" builtinId="6"/>
    <cellStyle name="標準" xfId="0" builtinId="0"/>
    <cellStyle name="標準 2" xfId="2"/>
  </cellStyles>
  <dxfs count="6">
    <dxf>
      <fill>
        <patternFill>
          <bgColor rgb="FFFFFF99"/>
        </patternFill>
      </fill>
    </dxf>
    <dxf>
      <fill>
        <patternFill>
          <bgColor rgb="FFFF9933"/>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99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0</xdr:colOff>
      <xdr:row>43</xdr:row>
      <xdr:rowOff>0</xdr:rowOff>
    </xdr:from>
    <xdr:to>
      <xdr:col>39</xdr:col>
      <xdr:colOff>95250</xdr:colOff>
      <xdr:row>48</xdr:row>
      <xdr:rowOff>6350</xdr:rowOff>
    </xdr:to>
    <xdr:sp macro="" textlink="">
      <xdr:nvSpPr>
        <xdr:cNvPr id="3" name="円/楕円 16"/>
        <xdr:cNvSpPr/>
      </xdr:nvSpPr>
      <xdr:spPr>
        <a:xfrm>
          <a:off x="6286500" y="9896475"/>
          <a:ext cx="1238250" cy="1235075"/>
        </a:xfrm>
        <a:prstGeom prst="ellipse">
          <a:avLst/>
        </a:prstGeom>
        <a:noFill/>
        <a:ln w="12700" cap="flat" cmpd="sng" algn="ctr">
          <a:solidFill>
            <a:sysClr val="windowText" lastClr="000000"/>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0196;&#21644;7&#24180;&#24230;&#12488;&#12540;&#12459;&#29105;&#28023;&#24180;&#38291;&#26009;&#3732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年度作成方法"/>
      <sheetName val="祝日リスト"/>
      <sheetName val="組合員料金表(決裁用)"/>
      <sheetName val="一般料金表(決裁用)"/>
      <sheetName val="組合員料金表(配布用)"/>
      <sheetName val="一般料金表(配布用)"/>
    </sheetNames>
    <sheetDataSet>
      <sheetData sheetId="0"/>
      <sheetData sheetId="1">
        <row r="1">
          <cell r="B1" t="str">
            <v>日付</v>
          </cell>
        </row>
        <row r="2">
          <cell r="B2">
            <v>45776</v>
          </cell>
        </row>
        <row r="3">
          <cell r="B3">
            <v>45780</v>
          </cell>
        </row>
        <row r="4">
          <cell r="B4">
            <v>45781</v>
          </cell>
        </row>
        <row r="5">
          <cell r="B5">
            <v>45782</v>
          </cell>
        </row>
        <row r="6">
          <cell r="B6">
            <v>45783</v>
          </cell>
        </row>
        <row r="7">
          <cell r="B7">
            <v>45859</v>
          </cell>
        </row>
        <row r="8">
          <cell r="B8">
            <v>45880</v>
          </cell>
        </row>
        <row r="9">
          <cell r="B9">
            <v>45915</v>
          </cell>
        </row>
        <row r="10">
          <cell r="B10">
            <v>45923</v>
          </cell>
        </row>
        <row r="11">
          <cell r="B11">
            <v>45943</v>
          </cell>
        </row>
        <row r="12">
          <cell r="B12">
            <v>45964</v>
          </cell>
        </row>
        <row r="13">
          <cell r="B13">
            <v>45984</v>
          </cell>
        </row>
        <row r="14">
          <cell r="B14">
            <v>45985</v>
          </cell>
        </row>
        <row r="15">
          <cell r="B15">
            <v>46023</v>
          </cell>
        </row>
        <row r="16">
          <cell r="B16">
            <v>46034</v>
          </cell>
        </row>
        <row r="17">
          <cell r="B17">
            <v>46064</v>
          </cell>
        </row>
        <row r="18">
          <cell r="B18">
            <v>46076</v>
          </cell>
        </row>
        <row r="19">
          <cell r="B19">
            <v>46101</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workbookViewId="0">
      <selection activeCell="B2" sqref="B2"/>
    </sheetView>
  </sheetViews>
  <sheetFormatPr defaultRowHeight="16.5" customHeight="1"/>
  <cols>
    <col min="1" max="1" width="16.75" style="82" bestFit="1" customWidth="1"/>
    <col min="2" max="2" width="29.125" style="83" bestFit="1" customWidth="1"/>
    <col min="3" max="3" width="22.5" style="83" bestFit="1" customWidth="1"/>
    <col min="4" max="8" width="9" style="69"/>
    <col min="13" max="16384" width="9" style="69"/>
  </cols>
  <sheetData>
    <row r="1" spans="1:12" ht="16.5" customHeight="1" thickBot="1">
      <c r="A1" s="67"/>
      <c r="B1" s="68" t="s">
        <v>75</v>
      </c>
      <c r="C1" s="68" t="s">
        <v>76</v>
      </c>
      <c r="I1" s="69"/>
      <c r="J1" s="69"/>
      <c r="K1" s="69"/>
      <c r="L1" s="69"/>
    </row>
    <row r="2" spans="1:12" ht="16.5" customHeight="1" thickTop="1">
      <c r="A2" s="70" t="s">
        <v>77</v>
      </c>
      <c r="B2" s="71"/>
      <c r="C2" s="71"/>
      <c r="I2" s="69"/>
      <c r="J2" s="69"/>
      <c r="K2" s="69"/>
      <c r="L2" s="69"/>
    </row>
    <row r="3" spans="1:12" ht="16.5" customHeight="1">
      <c r="A3" s="72" t="s">
        <v>78</v>
      </c>
      <c r="B3" s="73"/>
      <c r="C3" s="73"/>
      <c r="I3" s="69"/>
      <c r="J3" s="69"/>
      <c r="K3" s="69"/>
      <c r="L3" s="69"/>
    </row>
    <row r="4" spans="1:12" ht="16.5" customHeight="1">
      <c r="A4" s="74" t="s">
        <v>79</v>
      </c>
      <c r="B4" s="75"/>
      <c r="C4" s="75" t="s">
        <v>80</v>
      </c>
      <c r="I4" s="69"/>
      <c r="J4" s="69"/>
      <c r="K4" s="69"/>
      <c r="L4" s="69"/>
    </row>
    <row r="5" spans="1:12" ht="16.5" customHeight="1">
      <c r="A5" s="72" t="s">
        <v>93</v>
      </c>
      <c r="B5" s="73"/>
      <c r="C5" s="73"/>
      <c r="I5" s="69"/>
      <c r="J5" s="69"/>
      <c r="K5" s="69"/>
      <c r="L5" s="69"/>
    </row>
    <row r="6" spans="1:12" ht="16.5" customHeight="1">
      <c r="A6" s="74" t="s">
        <v>94</v>
      </c>
      <c r="B6" s="75"/>
      <c r="C6" s="75"/>
      <c r="I6" s="69"/>
      <c r="J6" s="69"/>
      <c r="K6" s="69"/>
      <c r="L6" s="69"/>
    </row>
    <row r="7" spans="1:12" ht="16.5" customHeight="1">
      <c r="A7" s="72" t="s">
        <v>95</v>
      </c>
      <c r="B7" s="73" t="s">
        <v>170</v>
      </c>
      <c r="C7" s="73"/>
      <c r="I7" s="69"/>
      <c r="J7" s="69"/>
      <c r="K7" s="69"/>
      <c r="L7" s="69"/>
    </row>
    <row r="8" spans="1:12" ht="16.5" customHeight="1">
      <c r="A8" s="74" t="s">
        <v>81</v>
      </c>
      <c r="B8" s="75"/>
      <c r="C8" s="75" t="s">
        <v>82</v>
      </c>
      <c r="I8" s="69"/>
      <c r="J8" s="69"/>
      <c r="K8" s="69"/>
      <c r="L8" s="69"/>
    </row>
    <row r="9" spans="1:12" ht="16.5" customHeight="1">
      <c r="A9" s="72" t="s">
        <v>83</v>
      </c>
      <c r="B9" s="85"/>
      <c r="C9" s="73" t="s">
        <v>84</v>
      </c>
    </row>
    <row r="10" spans="1:12" ht="16.5" customHeight="1">
      <c r="A10" s="74" t="s">
        <v>85</v>
      </c>
      <c r="B10" s="84"/>
      <c r="C10" s="75" t="s">
        <v>86</v>
      </c>
    </row>
    <row r="11" spans="1:12" ht="16.5" customHeight="1" thickBot="1">
      <c r="A11" s="110" t="s">
        <v>87</v>
      </c>
      <c r="B11" s="110"/>
      <c r="C11" s="110"/>
    </row>
    <row r="12" spans="1:12" ht="16.5" customHeight="1" thickTop="1">
      <c r="A12" s="70" t="s">
        <v>88</v>
      </c>
      <c r="B12" s="76"/>
      <c r="C12" s="71"/>
    </row>
    <row r="13" spans="1:12" ht="16.5" customHeight="1">
      <c r="A13" s="72" t="s">
        <v>89</v>
      </c>
      <c r="B13" s="77"/>
      <c r="C13" s="73"/>
    </row>
    <row r="14" spans="1:12" ht="16.5" customHeight="1">
      <c r="A14" s="74" t="s">
        <v>3</v>
      </c>
      <c r="B14" s="79"/>
      <c r="C14" s="78"/>
    </row>
    <row r="15" spans="1:12" ht="16.5" customHeight="1">
      <c r="A15" s="72" t="s">
        <v>90</v>
      </c>
      <c r="B15" s="80"/>
      <c r="C15" s="77"/>
    </row>
    <row r="16" spans="1:12" ht="16.5" customHeight="1">
      <c r="A16" s="74" t="s">
        <v>91</v>
      </c>
      <c r="B16" s="78"/>
      <c r="C16" s="78"/>
    </row>
    <row r="17" spans="1:3" ht="16.5" customHeight="1">
      <c r="A17" s="72" t="s">
        <v>92</v>
      </c>
      <c r="B17" s="81"/>
      <c r="C17" s="77"/>
    </row>
  </sheetData>
  <mergeCells count="1">
    <mergeCell ref="A11:C11"/>
  </mergeCells>
  <phoneticPr fontId="1"/>
  <dataValidations count="4">
    <dataValidation type="list" allowBlank="1" showInputMessage="1" showErrorMessage="1" sqref="B17">
      <formula1>"0,1,2,3,4,5"</formula1>
    </dataValidation>
    <dataValidation type="list" allowBlank="1" showInputMessage="1" showErrorMessage="1" sqref="B14">
      <formula1>"18:00,18:30"</formula1>
    </dataValidation>
    <dataValidation type="list" allowBlank="1" showInputMessage="1" showErrorMessage="1" sqref="B7">
      <formula1>"不要,要"</formula1>
    </dataValidation>
    <dataValidation type="list" allowBlank="1" showInputMessage="1" showErrorMessage="1" sqref="B12:B13 B16 B15">
      <formula1>"〇,　　"</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5"/>
  <sheetViews>
    <sheetView workbookViewId="0">
      <selection activeCell="C3" sqref="C3"/>
    </sheetView>
  </sheetViews>
  <sheetFormatPr defaultRowHeight="15.75" customHeight="1"/>
  <cols>
    <col min="1" max="2" width="5.5" style="3" bestFit="1" customWidth="1"/>
    <col min="3" max="3" width="24.75" style="3" customWidth="1"/>
    <col min="4" max="4" width="5.5" style="3" bestFit="1" customWidth="1"/>
    <col min="5" max="5" width="10.875" style="3" bestFit="1" customWidth="1"/>
    <col min="6" max="6" width="11.375" style="3" bestFit="1" customWidth="1"/>
    <col min="7" max="7" width="11.375" style="3" customWidth="1"/>
    <col min="8" max="8" width="19.5" style="3" bestFit="1" customWidth="1"/>
    <col min="9" max="9" width="9.25" style="3" bestFit="1" customWidth="1"/>
    <col min="10" max="10" width="9" style="3"/>
    <col min="11" max="11" width="15.375" style="3" bestFit="1" customWidth="1"/>
    <col min="12" max="12" width="2.875" style="3" customWidth="1"/>
    <col min="13" max="13" width="22.625" style="3" bestFit="1" customWidth="1"/>
    <col min="14" max="14" width="2.75" style="3" bestFit="1" customWidth="1"/>
    <col min="15" max="15" width="20.5" style="3" bestFit="1" customWidth="1"/>
    <col min="16" max="16" width="2.75" style="3" bestFit="1" customWidth="1"/>
    <col min="17" max="17" width="16.625" style="3" bestFit="1" customWidth="1"/>
    <col min="18" max="18" width="24.875" style="3" customWidth="1"/>
    <col min="19" max="16384" width="9" style="3"/>
  </cols>
  <sheetData>
    <row r="1" spans="1:9" ht="15.75" customHeight="1">
      <c r="A1" s="117" t="s">
        <v>40</v>
      </c>
      <c r="B1" s="117" t="s">
        <v>41</v>
      </c>
      <c r="C1" s="111" t="s">
        <v>96</v>
      </c>
      <c r="D1" s="117" t="s">
        <v>42</v>
      </c>
      <c r="E1" s="111" t="s">
        <v>55</v>
      </c>
      <c r="F1" s="114" t="s">
        <v>131</v>
      </c>
      <c r="G1" s="112" t="s">
        <v>142</v>
      </c>
      <c r="H1" s="111" t="s">
        <v>133</v>
      </c>
      <c r="I1" s="111" t="s">
        <v>135</v>
      </c>
    </row>
    <row r="2" spans="1:9" ht="15.75" customHeight="1">
      <c r="A2" s="117"/>
      <c r="B2" s="117"/>
      <c r="C2" s="111"/>
      <c r="D2" s="117"/>
      <c r="E2" s="111"/>
      <c r="F2" s="114"/>
      <c r="G2" s="113"/>
      <c r="H2" s="111"/>
      <c r="I2" s="111"/>
    </row>
    <row r="3" spans="1:9" ht="15.75" customHeight="1">
      <c r="A3" s="106"/>
      <c r="B3" s="106"/>
      <c r="C3" s="107">
        <f>入力用!B3</f>
        <v>0</v>
      </c>
      <c r="D3" s="107"/>
      <c r="E3" s="108"/>
      <c r="F3" s="109"/>
      <c r="G3" s="109"/>
      <c r="H3" s="101" t="str">
        <f>IF(D3=0,"",IF(3&gt;D3,"無料",IFERROR(VLOOKUP(E3&amp;F3&amp;G3,料金区分表!$A:$E,5,0),"")))</f>
        <v/>
      </c>
      <c r="I3" s="100" t="str">
        <f>IF(C3=0,"",IF(E3=0,"課税","非課税"))</f>
        <v/>
      </c>
    </row>
    <row r="4" spans="1:9" ht="15.75" customHeight="1">
      <c r="A4" s="106"/>
      <c r="B4" s="106"/>
      <c r="C4" s="107"/>
      <c r="D4" s="107"/>
      <c r="E4" s="108"/>
      <c r="F4" s="109"/>
      <c r="G4" s="109"/>
      <c r="H4" s="101" t="str">
        <f>IF(D4=0,"",IF(3&gt;D4,"無料",IFERROR(VLOOKUP(E4&amp;F4&amp;G4,料金区分表!$A:$E,5,0),"")))</f>
        <v/>
      </c>
      <c r="I4" s="100" t="str">
        <f t="shared" ref="I4:I12" si="0">IF(C4=0,"",IF(E4=0,"課税","非課税"))</f>
        <v/>
      </c>
    </row>
    <row r="5" spans="1:9" ht="15.75" customHeight="1">
      <c r="A5" s="106"/>
      <c r="B5" s="106"/>
      <c r="C5" s="107"/>
      <c r="D5" s="107"/>
      <c r="E5" s="108"/>
      <c r="F5" s="109"/>
      <c r="G5" s="109"/>
      <c r="H5" s="101" t="str">
        <f>IF(D5=0,"",IF(3&gt;D5,"無料",IFERROR(VLOOKUP(E5&amp;F5&amp;G5,料金区分表!$A:$E,5,0),"")))</f>
        <v/>
      </c>
      <c r="I5" s="100" t="str">
        <f t="shared" si="0"/>
        <v/>
      </c>
    </row>
    <row r="6" spans="1:9" ht="15.75" customHeight="1">
      <c r="A6" s="106"/>
      <c r="B6" s="106"/>
      <c r="C6" s="107"/>
      <c r="D6" s="107"/>
      <c r="E6" s="108"/>
      <c r="F6" s="109"/>
      <c r="G6" s="109"/>
      <c r="H6" s="101" t="str">
        <f>IF(D6=0,"",IF(3&gt;D6,"無料",IFERROR(VLOOKUP(E6&amp;F6&amp;G6,料金区分表!$A:$E,5,0),"")))</f>
        <v/>
      </c>
      <c r="I6" s="100" t="str">
        <f t="shared" si="0"/>
        <v/>
      </c>
    </row>
    <row r="7" spans="1:9" ht="15.75" customHeight="1">
      <c r="A7" s="106"/>
      <c r="B7" s="106"/>
      <c r="C7" s="107"/>
      <c r="D7" s="107"/>
      <c r="E7" s="108"/>
      <c r="F7" s="109"/>
      <c r="G7" s="109"/>
      <c r="H7" s="101" t="str">
        <f>IF(D7=0,"",IF(3&gt;D7,"無料",IFERROR(VLOOKUP(E7&amp;F7&amp;G7,料金区分表!$A:$E,5,0),"")))</f>
        <v/>
      </c>
      <c r="I7" s="100" t="str">
        <f t="shared" si="0"/>
        <v/>
      </c>
    </row>
    <row r="8" spans="1:9" ht="15.75" customHeight="1">
      <c r="A8" s="106"/>
      <c r="B8" s="106"/>
      <c r="C8" s="107"/>
      <c r="D8" s="107"/>
      <c r="E8" s="108"/>
      <c r="F8" s="109"/>
      <c r="G8" s="109"/>
      <c r="H8" s="101" t="str">
        <f>IF(D8=0,"",IF(3&gt;D8,"無料",IFERROR(VLOOKUP(E8&amp;F8&amp;G8,料金区分表!$A:$E,5,0),"")))</f>
        <v/>
      </c>
      <c r="I8" s="100" t="str">
        <f t="shared" si="0"/>
        <v/>
      </c>
    </row>
    <row r="9" spans="1:9" ht="15.75" customHeight="1">
      <c r="A9" s="106"/>
      <c r="B9" s="106"/>
      <c r="C9" s="107"/>
      <c r="D9" s="107"/>
      <c r="E9" s="108"/>
      <c r="F9" s="109"/>
      <c r="G9" s="109"/>
      <c r="H9" s="101" t="str">
        <f>IF(D9=0,"",IF(3&gt;D9,"無料",IFERROR(VLOOKUP(E9&amp;F9&amp;G9,料金区分表!$A:$E,5,0),"")))</f>
        <v/>
      </c>
      <c r="I9" s="100" t="str">
        <f t="shared" si="0"/>
        <v/>
      </c>
    </row>
    <row r="10" spans="1:9" ht="15.75" customHeight="1">
      <c r="A10" s="106"/>
      <c r="B10" s="106"/>
      <c r="C10" s="107"/>
      <c r="D10" s="107"/>
      <c r="E10" s="108"/>
      <c r="F10" s="109"/>
      <c r="G10" s="109"/>
      <c r="H10" s="101" t="str">
        <f>IF(D10=0,"",IF(3&gt;D10,"無料",IFERROR(VLOOKUP(E10&amp;F10&amp;G10,料金区分表!$A:$E,5,0),"")))</f>
        <v/>
      </c>
      <c r="I10" s="100" t="str">
        <f t="shared" si="0"/>
        <v/>
      </c>
    </row>
    <row r="11" spans="1:9" ht="15.75" customHeight="1">
      <c r="A11" s="106"/>
      <c r="B11" s="106"/>
      <c r="C11" s="107"/>
      <c r="D11" s="107"/>
      <c r="E11" s="108"/>
      <c r="F11" s="109"/>
      <c r="G11" s="109"/>
      <c r="H11" s="101" t="str">
        <f>IF(D11=0,"",IF(3&gt;D11,"無料",IFERROR(VLOOKUP(E11&amp;F11&amp;G11,料金区分表!$A:$E,5,0),"")))</f>
        <v/>
      </c>
      <c r="I11" s="100" t="str">
        <f t="shared" si="0"/>
        <v/>
      </c>
    </row>
    <row r="12" spans="1:9" ht="15.75" customHeight="1">
      <c r="A12" s="106"/>
      <c r="B12" s="106"/>
      <c r="C12" s="107"/>
      <c r="D12" s="107"/>
      <c r="E12" s="108"/>
      <c r="F12" s="109"/>
      <c r="G12" s="109"/>
      <c r="H12" s="101" t="str">
        <f>IF(D12=0,"",IF(3&gt;D12,"無料",IFERROR(VLOOKUP(E12&amp;F12&amp;G12,料金区分表!$A:$E,5,0),"")))</f>
        <v/>
      </c>
      <c r="I12" s="100" t="str">
        <f t="shared" si="0"/>
        <v/>
      </c>
    </row>
    <row r="13" spans="1:9" ht="15.75" customHeight="1">
      <c r="A13" s="87"/>
      <c r="B13" s="88"/>
      <c r="C13" s="90"/>
      <c r="D13" s="118" t="s">
        <v>169</v>
      </c>
      <c r="E13" s="118"/>
      <c r="F13" s="118"/>
      <c r="G13" s="118"/>
    </row>
    <row r="14" spans="1:9" ht="15.75" customHeight="1">
      <c r="A14" s="115" t="s">
        <v>97</v>
      </c>
      <c r="B14" s="116"/>
      <c r="C14" s="3" t="s">
        <v>98</v>
      </c>
    </row>
    <row r="15" spans="1:9" ht="15.75" customHeight="1">
      <c r="A15" s="105"/>
      <c r="B15" s="3" t="s">
        <v>99</v>
      </c>
    </row>
  </sheetData>
  <sheetProtection algorithmName="SHA-512" hashValue="BVnQUyVVL/j7VayGNYl2491PARrmObZi8pSvw+NGsZY9l/Jhd7Y1fu+JDNoWVBnawF6pRIlY2N2xCMy6wyt/TA==" saltValue="h8M1xUkCKY1tdw0nCfdBLQ==" spinCount="100000" sheet="1" objects="1" scenarios="1"/>
  <mergeCells count="11">
    <mergeCell ref="A14:B14"/>
    <mergeCell ref="A1:A2"/>
    <mergeCell ref="B1:B2"/>
    <mergeCell ref="C1:C2"/>
    <mergeCell ref="D1:D2"/>
    <mergeCell ref="D13:G13"/>
    <mergeCell ref="H1:H2"/>
    <mergeCell ref="I1:I2"/>
    <mergeCell ref="G1:G2"/>
    <mergeCell ref="E1:E2"/>
    <mergeCell ref="F1:F2"/>
  </mergeCells>
  <phoneticPr fontId="1"/>
  <conditionalFormatting sqref="E3:E12">
    <cfRule type="expression" dxfId="5" priority="1">
      <formula>AND(D3&lt;=5,E3="☑小学生")</formula>
    </cfRule>
    <cfRule type="expression" dxfId="4" priority="2">
      <formula>AND(D3&gt;=13,E3="☑小学生")</formula>
    </cfRule>
    <cfRule type="expression" dxfId="3" priority="3">
      <formula>AND(D3&gt;=7,E3="☑未就学児")</formula>
    </cfRule>
  </conditionalFormatting>
  <dataValidations count="3">
    <dataValidation type="list" allowBlank="1" showInputMessage="1" sqref="E3:E12">
      <formula1>"☑未就学児,☑小学生"</formula1>
    </dataValidation>
    <dataValidation type="list" allowBlank="1" showInputMessage="1" sqref="F3:F12">
      <formula1>"1 被保険者,2 被扶養者,3 一般"</formula1>
    </dataValidation>
    <dataValidation type="list" allowBlank="1" showInputMessage="1" sqref="G3:G12">
      <formula1>"別館,本館"</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65"/>
  <sheetViews>
    <sheetView view="pageBreakPreview" zoomScaleNormal="100" zoomScaleSheetLayoutView="100" zoomScalePageLayoutView="80" workbookViewId="0">
      <selection sqref="A1:AN1"/>
    </sheetView>
  </sheetViews>
  <sheetFormatPr defaultColWidth="2.5" defaultRowHeight="17.25" customHeight="1"/>
  <cols>
    <col min="1" max="16384" width="2.5" style="1"/>
  </cols>
  <sheetData>
    <row r="1" spans="1:51" ht="21">
      <c r="A1" s="348" t="s">
        <v>32</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row>
    <row r="2" spans="1:51" ht="17.25" customHeight="1">
      <c r="A2" s="17"/>
      <c r="B2" s="17"/>
      <c r="C2" s="17"/>
      <c r="D2" s="17"/>
      <c r="E2" s="17"/>
      <c r="F2" s="17"/>
      <c r="G2" s="17"/>
      <c r="H2" s="17"/>
      <c r="I2" s="17"/>
      <c r="J2" s="17"/>
      <c r="K2" s="17"/>
      <c r="L2" s="17"/>
      <c r="M2" s="3"/>
      <c r="N2" s="3"/>
      <c r="O2" s="3"/>
      <c r="P2" s="3"/>
      <c r="Q2" s="3"/>
      <c r="R2" s="3"/>
      <c r="S2" s="3"/>
      <c r="T2" s="3"/>
      <c r="U2" s="3"/>
      <c r="V2" s="3"/>
      <c r="W2" s="3"/>
      <c r="X2" s="3"/>
      <c r="Y2" s="3"/>
      <c r="Z2" s="3"/>
      <c r="AA2" s="3"/>
      <c r="AB2" s="357">
        <f ca="1">TODAY()</f>
        <v>45750</v>
      </c>
      <c r="AC2" s="357"/>
      <c r="AD2" s="357"/>
      <c r="AE2" s="357"/>
      <c r="AF2" s="357"/>
      <c r="AG2" s="357"/>
      <c r="AH2" s="357"/>
      <c r="AI2" s="357"/>
      <c r="AJ2" s="357"/>
      <c r="AK2" s="357"/>
      <c r="AL2" s="357"/>
      <c r="AM2" s="8"/>
    </row>
    <row r="3" spans="1:51" ht="17.25" customHeight="1">
      <c r="A3" s="361" t="s">
        <v>18</v>
      </c>
      <c r="B3" s="361"/>
      <c r="C3" s="361"/>
      <c r="D3" s="361"/>
      <c r="E3" s="361"/>
      <c r="F3" s="54" t="s">
        <v>21</v>
      </c>
      <c r="G3" s="311" t="str">
        <f>入力用!B2&amp;""</f>
        <v/>
      </c>
      <c r="H3" s="311"/>
      <c r="I3" s="311"/>
      <c r="J3" s="311"/>
      <c r="K3" s="311"/>
      <c r="L3" s="311"/>
      <c r="M3" s="311"/>
      <c r="N3" s="311"/>
      <c r="O3" s="311"/>
      <c r="P3" s="311"/>
      <c r="Q3" s="311"/>
      <c r="R3" s="311"/>
      <c r="S3" s="15"/>
      <c r="T3" s="4"/>
      <c r="U3" s="4"/>
      <c r="V3" s="4"/>
      <c r="W3" s="4"/>
      <c r="X3" s="4"/>
      <c r="Y3" s="4"/>
      <c r="Z3" s="4"/>
      <c r="AA3" s="4"/>
      <c r="AB3" s="5"/>
      <c r="AC3" s="5"/>
      <c r="AD3" s="5"/>
      <c r="AE3" s="5"/>
      <c r="AF3" s="5"/>
      <c r="AG3" s="5"/>
      <c r="AH3" s="5"/>
      <c r="AI3" s="5"/>
      <c r="AJ3" s="5"/>
      <c r="AK3" s="5"/>
      <c r="AL3" s="5"/>
      <c r="AM3" s="5"/>
    </row>
    <row r="4" spans="1:51" ht="17.25" customHeight="1">
      <c r="A4" s="10"/>
      <c r="B4" s="10"/>
      <c r="C4" s="10"/>
      <c r="D4" s="10"/>
      <c r="E4" s="10"/>
      <c r="F4" s="10"/>
      <c r="G4" s="10"/>
      <c r="H4" s="10"/>
      <c r="I4" s="10"/>
      <c r="J4" s="10"/>
      <c r="K4" s="10"/>
      <c r="L4" s="10"/>
      <c r="M4" s="10"/>
      <c r="N4" s="10"/>
      <c r="O4" s="10"/>
      <c r="P4" s="10"/>
      <c r="Q4" s="4"/>
      <c r="R4" s="4"/>
      <c r="S4" s="358" t="s">
        <v>47</v>
      </c>
      <c r="T4" s="358"/>
      <c r="U4" s="358"/>
      <c r="V4" s="358"/>
      <c r="W4" s="358"/>
      <c r="X4" s="358"/>
      <c r="Y4" s="358"/>
      <c r="Z4" s="358"/>
      <c r="AA4" s="358"/>
      <c r="AB4" s="358"/>
      <c r="AC4" s="358"/>
      <c r="AD4" s="358"/>
      <c r="AE4" s="358"/>
      <c r="AF4" s="358"/>
      <c r="AG4" s="358"/>
      <c r="AH4" s="358"/>
      <c r="AI4" s="358"/>
      <c r="AJ4" s="358"/>
      <c r="AK4" s="358"/>
      <c r="AL4" s="358"/>
      <c r="AM4" s="358"/>
      <c r="AN4" s="358"/>
    </row>
    <row r="5" spans="1:51" ht="17.25" customHeight="1">
      <c r="A5" s="353" t="s">
        <v>19</v>
      </c>
      <c r="B5" s="353"/>
      <c r="C5" s="353"/>
      <c r="D5" s="353"/>
      <c r="E5" s="353"/>
      <c r="F5" s="54" t="s">
        <v>21</v>
      </c>
      <c r="G5" s="311" t="str">
        <f>入力用!B3&amp;""</f>
        <v/>
      </c>
      <c r="H5" s="311"/>
      <c r="I5" s="311"/>
      <c r="J5" s="311"/>
      <c r="K5" s="311"/>
      <c r="L5" s="311"/>
      <c r="M5" s="311"/>
      <c r="N5" s="311"/>
      <c r="O5" s="311"/>
      <c r="P5" s="311"/>
      <c r="Q5" s="311"/>
      <c r="R5" s="312"/>
      <c r="S5" s="128" t="s">
        <v>0</v>
      </c>
      <c r="T5" s="128"/>
      <c r="U5" s="128"/>
      <c r="V5" s="128"/>
      <c r="W5" s="128"/>
      <c r="X5" s="128"/>
      <c r="Y5" s="128"/>
      <c r="Z5" s="128"/>
      <c r="AA5" s="128"/>
      <c r="AB5" s="128"/>
      <c r="AC5" s="128"/>
      <c r="AD5" s="128"/>
      <c r="AE5" s="128"/>
      <c r="AF5" s="128"/>
      <c r="AG5" s="141" t="s">
        <v>35</v>
      </c>
      <c r="AH5" s="142"/>
      <c r="AI5" s="142"/>
      <c r="AJ5" s="170"/>
      <c r="AK5" s="128" t="s">
        <v>36</v>
      </c>
      <c r="AL5" s="128"/>
      <c r="AM5" s="128"/>
      <c r="AN5" s="128"/>
    </row>
    <row r="6" spans="1:51" ht="17.25" customHeight="1">
      <c r="A6" s="4"/>
      <c r="B6" s="4"/>
      <c r="C6" s="4"/>
      <c r="D6" s="4"/>
      <c r="E6" s="4"/>
      <c r="F6" s="26" t="s">
        <v>20</v>
      </c>
      <c r="G6" s="362">
        <f>入力用!B4</f>
        <v>0</v>
      </c>
      <c r="H6" s="362"/>
      <c r="I6" s="362"/>
      <c r="J6" s="362"/>
      <c r="K6" s="362"/>
      <c r="L6" s="362"/>
      <c r="M6" s="362"/>
      <c r="N6" s="362"/>
      <c r="O6" s="362"/>
      <c r="P6" s="362"/>
      <c r="Q6" s="362"/>
      <c r="R6" s="22"/>
      <c r="S6" s="336">
        <f>入力用!B9</f>
        <v>0</v>
      </c>
      <c r="T6" s="337"/>
      <c r="U6" s="337"/>
      <c r="V6" s="337"/>
      <c r="W6" s="337"/>
      <c r="X6" s="337"/>
      <c r="Y6" s="337"/>
      <c r="Z6" s="337"/>
      <c r="AA6" s="337"/>
      <c r="AB6" s="337"/>
      <c r="AC6" s="337"/>
      <c r="AD6" s="337"/>
      <c r="AE6" s="338" t="s">
        <v>102</v>
      </c>
      <c r="AF6" s="339"/>
      <c r="AG6" s="27"/>
      <c r="AH6" s="28"/>
      <c r="AI6" s="56"/>
      <c r="AJ6" s="56"/>
      <c r="AK6" s="43"/>
      <c r="AL6" s="44"/>
      <c r="AM6" s="44"/>
      <c r="AN6" s="45"/>
    </row>
    <row r="7" spans="1:51" ht="17.25" customHeight="1">
      <c r="A7" s="354" t="s">
        <v>54</v>
      </c>
      <c r="B7" s="354"/>
      <c r="C7" s="354"/>
      <c r="D7" s="354"/>
      <c r="E7" s="354"/>
      <c r="F7" s="175" t="s">
        <v>52</v>
      </c>
      <c r="G7" s="313">
        <f>入力用!B5</f>
        <v>0</v>
      </c>
      <c r="H7" s="313"/>
      <c r="I7" s="313"/>
      <c r="J7" s="313"/>
      <c r="K7" s="313"/>
      <c r="L7" s="313"/>
      <c r="M7" s="313"/>
      <c r="N7" s="313"/>
      <c r="O7" s="313"/>
      <c r="P7" s="313"/>
      <c r="Q7" s="313"/>
      <c r="R7" s="314"/>
      <c r="S7" s="363"/>
      <c r="T7" s="364"/>
      <c r="U7" s="364"/>
      <c r="V7" s="364"/>
      <c r="W7" s="364"/>
      <c r="X7" s="364"/>
      <c r="Y7" s="364"/>
      <c r="Z7" s="364"/>
      <c r="AA7" s="364"/>
      <c r="AB7" s="364"/>
      <c r="AC7" s="364"/>
      <c r="AD7" s="364"/>
      <c r="AE7" s="364"/>
      <c r="AF7" s="365"/>
      <c r="AG7" s="57"/>
      <c r="AH7" s="349">
        <f>S8-S6</f>
        <v>0</v>
      </c>
      <c r="AI7" s="349"/>
      <c r="AJ7" s="25" t="s">
        <v>23</v>
      </c>
      <c r="AK7" s="29" t="s">
        <v>1</v>
      </c>
      <c r="AL7" s="175">
        <f>10-COUNTBLANK(利用者リスト!I3:I12)</f>
        <v>0</v>
      </c>
      <c r="AM7" s="175"/>
      <c r="AN7" s="14" t="s">
        <v>2</v>
      </c>
    </row>
    <row r="8" spans="1:51" ht="17.25" customHeight="1">
      <c r="A8" s="354"/>
      <c r="B8" s="354"/>
      <c r="C8" s="354"/>
      <c r="D8" s="354"/>
      <c r="E8" s="354"/>
      <c r="F8" s="175"/>
      <c r="G8" s="313" t="str">
        <f>入力用!B6&amp;""</f>
        <v/>
      </c>
      <c r="H8" s="313"/>
      <c r="I8" s="313"/>
      <c r="J8" s="313"/>
      <c r="K8" s="313"/>
      <c r="L8" s="313"/>
      <c r="M8" s="313"/>
      <c r="N8" s="313"/>
      <c r="O8" s="313"/>
      <c r="P8" s="313"/>
      <c r="Q8" s="313"/>
      <c r="R8" s="314"/>
      <c r="S8" s="324">
        <f>入力用!B10</f>
        <v>0</v>
      </c>
      <c r="T8" s="325"/>
      <c r="U8" s="325"/>
      <c r="V8" s="325"/>
      <c r="W8" s="325"/>
      <c r="X8" s="325"/>
      <c r="Y8" s="325"/>
      <c r="Z8" s="325"/>
      <c r="AA8" s="325"/>
      <c r="AB8" s="325"/>
      <c r="AC8" s="325"/>
      <c r="AD8" s="325"/>
      <c r="AE8" s="326" t="s">
        <v>103</v>
      </c>
      <c r="AF8" s="327"/>
      <c r="AG8" s="41"/>
      <c r="AH8" s="11"/>
      <c r="AI8" s="11"/>
      <c r="AJ8" s="11"/>
      <c r="AK8" s="41"/>
      <c r="AL8" s="11"/>
      <c r="AM8" s="11"/>
      <c r="AN8" s="42"/>
    </row>
    <row r="9" spans="1:51" ht="17.25" customHeight="1">
      <c r="A9" s="355" t="s">
        <v>51</v>
      </c>
      <c r="B9" s="355"/>
      <c r="C9" s="355"/>
      <c r="D9" s="355"/>
      <c r="E9" s="355"/>
      <c r="F9" s="23" t="s">
        <v>53</v>
      </c>
      <c r="G9" s="355" t="str">
        <f>入力用!B7</f>
        <v>不要</v>
      </c>
      <c r="H9" s="355"/>
      <c r="I9" s="355"/>
      <c r="J9" s="355"/>
      <c r="K9" s="355"/>
      <c r="L9" s="355"/>
      <c r="M9" s="355"/>
      <c r="N9" s="23"/>
      <c r="O9" s="23"/>
      <c r="P9" s="23"/>
      <c r="Q9" s="23"/>
      <c r="R9" s="23"/>
      <c r="S9" s="19"/>
      <c r="T9" s="19"/>
      <c r="U9" s="19"/>
      <c r="V9" s="19"/>
      <c r="W9" s="366" t="s">
        <v>48</v>
      </c>
      <c r="X9" s="366"/>
      <c r="Y9" s="366"/>
      <c r="Z9" s="366"/>
      <c r="AA9" s="366"/>
      <c r="AB9" s="366"/>
      <c r="AC9" s="366"/>
      <c r="AD9" s="366"/>
      <c r="AE9" s="366"/>
      <c r="AF9" s="366"/>
      <c r="AG9" s="366"/>
      <c r="AH9" s="366"/>
      <c r="AI9" s="366"/>
      <c r="AJ9" s="366"/>
      <c r="AK9" s="366"/>
      <c r="AL9" s="366"/>
      <c r="AM9" s="366"/>
      <c r="AN9" s="366"/>
    </row>
    <row r="10" spans="1:51" ht="17.25" customHeight="1">
      <c r="A10" s="356" t="s">
        <v>29</v>
      </c>
      <c r="B10" s="356"/>
      <c r="C10" s="356"/>
      <c r="D10" s="356"/>
      <c r="E10" s="356"/>
      <c r="F10" s="172" t="s">
        <v>21</v>
      </c>
      <c r="G10" s="359">
        <f>入力用!B8</f>
        <v>0</v>
      </c>
      <c r="H10" s="359"/>
      <c r="I10" s="359"/>
      <c r="J10" s="359"/>
      <c r="K10" s="359"/>
      <c r="L10" s="359"/>
      <c r="M10" s="359"/>
      <c r="N10" s="359"/>
      <c r="O10" s="359"/>
      <c r="P10" s="359"/>
      <c r="Q10" s="359"/>
      <c r="R10" s="359"/>
      <c r="S10" s="20"/>
      <c r="T10" s="20"/>
      <c r="U10" s="20"/>
      <c r="V10" s="20"/>
      <c r="W10" s="48"/>
      <c r="X10" s="49"/>
      <c r="Y10" s="50"/>
      <c r="Z10" s="351" t="s">
        <v>22</v>
      </c>
      <c r="AA10" s="351"/>
      <c r="AB10" s="351"/>
      <c r="AC10" s="351"/>
      <c r="AD10" s="351"/>
      <c r="AE10" s="351"/>
      <c r="AF10" s="351"/>
      <c r="AG10" s="351"/>
      <c r="AH10" s="351"/>
      <c r="AI10" s="351"/>
      <c r="AJ10" s="351"/>
      <c r="AK10" s="351"/>
      <c r="AL10" s="351"/>
      <c r="AM10" s="352"/>
      <c r="AN10" s="49"/>
    </row>
    <row r="11" spans="1:51" ht="17.25" customHeight="1">
      <c r="A11" s="350" t="s">
        <v>30</v>
      </c>
      <c r="B11" s="350"/>
      <c r="C11" s="350"/>
      <c r="D11" s="350"/>
      <c r="E11" s="350"/>
      <c r="F11" s="178"/>
      <c r="G11" s="360"/>
      <c r="H11" s="360"/>
      <c r="I11" s="360"/>
      <c r="J11" s="360"/>
      <c r="K11" s="360"/>
      <c r="L11" s="360"/>
      <c r="M11" s="360"/>
      <c r="N11" s="360"/>
      <c r="O11" s="360"/>
      <c r="P11" s="360"/>
      <c r="Q11" s="360"/>
      <c r="R11" s="360"/>
      <c r="S11" s="21"/>
      <c r="T11" s="21"/>
      <c r="U11" s="21"/>
      <c r="V11" s="21"/>
      <c r="W11" s="51"/>
      <c r="X11" s="52"/>
      <c r="Y11" s="53"/>
      <c r="Z11" s="367" t="s">
        <v>34</v>
      </c>
      <c r="AA11" s="367"/>
      <c r="AB11" s="367"/>
      <c r="AC11" s="367"/>
      <c r="AD11" s="367"/>
      <c r="AE11" s="367"/>
      <c r="AF11" s="367"/>
      <c r="AG11" s="367"/>
      <c r="AH11" s="367"/>
      <c r="AI11" s="367"/>
      <c r="AJ11" s="367"/>
      <c r="AK11" s="367"/>
      <c r="AL11" s="367"/>
      <c r="AM11" s="368"/>
      <c r="AN11" s="52"/>
    </row>
    <row r="12" spans="1:51" ht="17.25" customHeight="1" thickBot="1">
      <c r="A12" s="3" t="s">
        <v>37</v>
      </c>
      <c r="B12" s="6"/>
      <c r="C12" s="3"/>
      <c r="D12" s="3"/>
      <c r="F12" s="3"/>
      <c r="G12" s="3"/>
      <c r="H12" s="3"/>
      <c r="I12" s="3"/>
      <c r="J12" s="3"/>
      <c r="K12" s="3"/>
      <c r="L12" s="3"/>
      <c r="M12" s="3"/>
      <c r="N12" s="3"/>
      <c r="O12" s="3"/>
      <c r="P12" s="3"/>
      <c r="Q12" s="3"/>
      <c r="R12" s="3"/>
      <c r="S12" s="310" t="s">
        <v>56</v>
      </c>
      <c r="T12" s="310"/>
      <c r="U12" s="310"/>
      <c r="V12" s="310"/>
      <c r="W12" s="310"/>
      <c r="X12" s="310"/>
      <c r="Y12" s="310"/>
      <c r="Z12" s="310"/>
      <c r="AA12" s="310"/>
      <c r="AB12" s="310"/>
      <c r="AC12" s="310"/>
      <c r="AD12" s="310"/>
      <c r="AE12" s="310"/>
      <c r="AF12" s="310"/>
      <c r="AG12" s="310"/>
      <c r="AH12" s="310"/>
      <c r="AI12" s="310"/>
      <c r="AJ12" s="310"/>
      <c r="AK12" s="310"/>
      <c r="AL12" s="310"/>
      <c r="AM12" s="310"/>
      <c r="AN12" s="310"/>
    </row>
    <row r="13" spans="1:51" ht="17.25" customHeight="1" thickBot="1">
      <c r="A13" s="334" t="s">
        <v>38</v>
      </c>
      <c r="B13" s="335"/>
      <c r="C13" s="335"/>
      <c r="D13" s="335"/>
      <c r="E13" s="335"/>
      <c r="F13" s="335"/>
      <c r="G13" s="335"/>
      <c r="H13" s="335"/>
      <c r="I13" s="335"/>
      <c r="J13" s="335"/>
      <c r="K13" s="335"/>
      <c r="L13" s="335"/>
      <c r="M13" s="335"/>
      <c r="N13" s="335"/>
      <c r="O13" s="335"/>
      <c r="P13" s="335"/>
      <c r="Q13" s="335"/>
      <c r="R13" s="335"/>
      <c r="S13" s="335"/>
      <c r="T13" s="335"/>
      <c r="U13" s="335"/>
      <c r="V13" s="319" t="s">
        <v>3</v>
      </c>
      <c r="W13" s="320"/>
      <c r="X13" s="320"/>
      <c r="Y13" s="320"/>
      <c r="Z13" s="320"/>
      <c r="AA13" s="320"/>
      <c r="AB13" s="320"/>
      <c r="AC13" s="320"/>
      <c r="AD13" s="321"/>
      <c r="AE13" s="319" t="s">
        <v>33</v>
      </c>
      <c r="AF13" s="320"/>
      <c r="AG13" s="320"/>
      <c r="AH13" s="320"/>
      <c r="AI13" s="320"/>
      <c r="AJ13" s="320"/>
      <c r="AK13" s="320"/>
      <c r="AL13" s="320"/>
      <c r="AM13" s="320"/>
      <c r="AN13" s="321"/>
      <c r="AO13" s="21"/>
      <c r="AR13" s="21"/>
      <c r="AS13" s="21"/>
      <c r="AT13" s="21"/>
      <c r="AU13" s="21"/>
      <c r="AV13" s="21"/>
      <c r="AW13" s="21"/>
      <c r="AX13" s="21"/>
      <c r="AY13" s="21"/>
    </row>
    <row r="14" spans="1:51" ht="17.25" customHeight="1">
      <c r="A14" s="340" t="str">
        <f>入力用!B12&amp;""</f>
        <v/>
      </c>
      <c r="B14" s="341"/>
      <c r="C14" s="342" t="s">
        <v>25</v>
      </c>
      <c r="D14" s="342"/>
      <c r="E14" s="342"/>
      <c r="F14" s="342"/>
      <c r="G14" s="342"/>
      <c r="H14" s="342"/>
      <c r="I14" s="342"/>
      <c r="J14" s="343"/>
      <c r="K14" s="340" t="str">
        <f>入力用!B13&amp;""</f>
        <v/>
      </c>
      <c r="L14" s="341"/>
      <c r="M14" s="328" t="s">
        <v>140</v>
      </c>
      <c r="N14" s="329"/>
      <c r="O14" s="329"/>
      <c r="P14" s="329"/>
      <c r="Q14" s="329"/>
      <c r="R14" s="329"/>
      <c r="S14" s="329"/>
      <c r="T14" s="329"/>
      <c r="U14" s="330"/>
      <c r="V14" s="279" t="s">
        <v>31</v>
      </c>
      <c r="W14" s="280"/>
      <c r="X14" s="286" t="str">
        <f>IF(入力用!B14=Z14,"〇","")</f>
        <v/>
      </c>
      <c r="Y14" s="287"/>
      <c r="Z14" s="287">
        <v>0.75</v>
      </c>
      <c r="AA14" s="287"/>
      <c r="AB14" s="287"/>
      <c r="AC14" s="287"/>
      <c r="AD14" s="322"/>
      <c r="AE14" s="290" t="str">
        <f>入力用!B15&amp;""</f>
        <v/>
      </c>
      <c r="AF14" s="164"/>
      <c r="AG14" s="315" t="s">
        <v>4</v>
      </c>
      <c r="AH14" s="315"/>
      <c r="AI14" s="315"/>
      <c r="AJ14" s="315"/>
      <c r="AK14" s="315"/>
      <c r="AL14" s="315"/>
      <c r="AM14" s="315"/>
      <c r="AN14" s="316"/>
      <c r="AO14" s="21"/>
      <c r="AR14" s="34"/>
      <c r="AS14" s="34"/>
      <c r="AT14" s="21"/>
      <c r="AU14" s="21"/>
      <c r="AV14" s="21"/>
      <c r="AW14" s="21"/>
      <c r="AX14" s="21"/>
      <c r="AY14" s="21"/>
    </row>
    <row r="15" spans="1:51" ht="17.25" customHeight="1" thickBot="1">
      <c r="A15" s="300"/>
      <c r="B15" s="301"/>
      <c r="C15" s="344"/>
      <c r="D15" s="344"/>
      <c r="E15" s="344"/>
      <c r="F15" s="344"/>
      <c r="G15" s="344"/>
      <c r="H15" s="344"/>
      <c r="I15" s="344"/>
      <c r="J15" s="345"/>
      <c r="K15" s="346"/>
      <c r="L15" s="347"/>
      <c r="M15" s="331"/>
      <c r="N15" s="332"/>
      <c r="O15" s="332"/>
      <c r="P15" s="332"/>
      <c r="Q15" s="332"/>
      <c r="R15" s="332"/>
      <c r="S15" s="332"/>
      <c r="T15" s="332"/>
      <c r="U15" s="333"/>
      <c r="V15" s="281"/>
      <c r="W15" s="282"/>
      <c r="X15" s="288"/>
      <c r="Y15" s="289"/>
      <c r="Z15" s="289"/>
      <c r="AA15" s="289"/>
      <c r="AB15" s="289"/>
      <c r="AC15" s="289"/>
      <c r="AD15" s="323"/>
      <c r="AE15" s="291"/>
      <c r="AF15" s="166"/>
      <c r="AG15" s="317"/>
      <c r="AH15" s="317"/>
      <c r="AI15" s="317"/>
      <c r="AJ15" s="317"/>
      <c r="AK15" s="317"/>
      <c r="AL15" s="317"/>
      <c r="AM15" s="317"/>
      <c r="AN15" s="318"/>
      <c r="AO15" s="21"/>
      <c r="AR15" s="34"/>
      <c r="AS15" s="34"/>
      <c r="AT15" s="21"/>
      <c r="AU15" s="21"/>
      <c r="AV15" s="21"/>
      <c r="AW15" s="21"/>
      <c r="AX15" s="21"/>
      <c r="AY15" s="21"/>
    </row>
    <row r="16" spans="1:51" ht="17.25" customHeight="1">
      <c r="A16" s="103"/>
      <c r="B16" s="103"/>
      <c r="C16" s="104"/>
      <c r="D16" s="104"/>
      <c r="E16" s="104"/>
      <c r="F16" s="104"/>
      <c r="G16" s="104"/>
      <c r="H16" s="104"/>
      <c r="I16" s="104"/>
      <c r="J16" s="104"/>
      <c r="K16" s="304"/>
      <c r="L16" s="305"/>
      <c r="M16" s="302" t="s">
        <v>163</v>
      </c>
      <c r="N16" s="302"/>
      <c r="O16" s="302"/>
      <c r="P16" s="302"/>
      <c r="Q16" s="302"/>
      <c r="R16" s="302"/>
      <c r="S16" s="302"/>
      <c r="T16" s="302"/>
      <c r="U16" s="303"/>
      <c r="V16" s="283"/>
      <c r="W16" s="282"/>
      <c r="X16" s="290" t="str">
        <f>IF(入力用!B14=Z16,"〇","")</f>
        <v/>
      </c>
      <c r="Y16" s="164"/>
      <c r="Z16" s="164">
        <v>0.77083333333333337</v>
      </c>
      <c r="AA16" s="164"/>
      <c r="AB16" s="164"/>
      <c r="AC16" s="164"/>
      <c r="AD16" s="165"/>
      <c r="AE16" s="298" t="str">
        <f>入力用!B16&amp;""</f>
        <v/>
      </c>
      <c r="AF16" s="299"/>
      <c r="AG16" s="292" t="s">
        <v>5</v>
      </c>
      <c r="AH16" s="293"/>
      <c r="AI16" s="293"/>
      <c r="AJ16" s="293"/>
      <c r="AK16" s="293"/>
      <c r="AL16" s="293"/>
      <c r="AM16" s="293"/>
      <c r="AN16" s="294"/>
      <c r="AO16" s="35"/>
      <c r="AR16" s="21"/>
      <c r="AS16" s="21"/>
      <c r="AT16" s="35"/>
      <c r="AU16" s="35"/>
      <c r="AV16" s="35"/>
      <c r="AW16" s="35"/>
      <c r="AX16" s="35"/>
      <c r="AY16" s="35"/>
    </row>
    <row r="17" spans="1:69" ht="17.25" customHeight="1" thickBot="1">
      <c r="A17" s="103"/>
      <c r="B17" s="103"/>
      <c r="C17" s="104"/>
      <c r="D17" s="104"/>
      <c r="E17" s="104"/>
      <c r="F17" s="104"/>
      <c r="G17" s="104"/>
      <c r="H17" s="104"/>
      <c r="I17" s="104"/>
      <c r="J17" s="104"/>
      <c r="K17" s="308"/>
      <c r="L17" s="309"/>
      <c r="M17" s="306" t="s">
        <v>164</v>
      </c>
      <c r="N17" s="306"/>
      <c r="O17" s="306"/>
      <c r="P17" s="306"/>
      <c r="Q17" s="306"/>
      <c r="R17" s="306"/>
      <c r="S17" s="306"/>
      <c r="T17" s="306"/>
      <c r="U17" s="307"/>
      <c r="V17" s="284"/>
      <c r="W17" s="285"/>
      <c r="X17" s="291"/>
      <c r="Y17" s="166"/>
      <c r="Z17" s="166"/>
      <c r="AA17" s="166"/>
      <c r="AB17" s="166"/>
      <c r="AC17" s="166"/>
      <c r="AD17" s="167"/>
      <c r="AE17" s="300"/>
      <c r="AF17" s="301"/>
      <c r="AG17" s="86" t="s">
        <v>100</v>
      </c>
      <c r="AH17" s="310" t="str">
        <f>入力用!B17&amp;""</f>
        <v/>
      </c>
      <c r="AI17" s="310"/>
      <c r="AJ17" s="277" t="s">
        <v>101</v>
      </c>
      <c r="AK17" s="277"/>
      <c r="AL17" s="277"/>
      <c r="AM17" s="277"/>
      <c r="AN17" s="278"/>
      <c r="AO17" s="21"/>
      <c r="AR17" s="21"/>
      <c r="AS17" s="21"/>
      <c r="AT17" s="21"/>
      <c r="AU17" s="21"/>
      <c r="AV17" s="21"/>
      <c r="AW17" s="21"/>
      <c r="AX17" s="21"/>
      <c r="AY17" s="21"/>
    </row>
    <row r="18" spans="1:69" ht="17.25" customHeight="1">
      <c r="A18" s="295" t="s">
        <v>26</v>
      </c>
      <c r="B18" s="295"/>
      <c r="C18" s="295"/>
      <c r="D18" s="295"/>
      <c r="E18" s="295"/>
      <c r="F18" s="296" t="s">
        <v>69</v>
      </c>
      <c r="G18" s="296"/>
      <c r="H18" s="296"/>
      <c r="I18" s="296"/>
      <c r="J18" s="296"/>
      <c r="K18" s="296"/>
      <c r="L18" s="296"/>
      <c r="M18" s="296"/>
      <c r="N18" s="296"/>
      <c r="O18" s="296"/>
      <c r="P18" s="296"/>
      <c r="Q18" s="296"/>
      <c r="R18" s="296"/>
      <c r="S18" s="296"/>
      <c r="T18" s="296"/>
      <c r="U18" s="296"/>
      <c r="V18" s="297"/>
      <c r="W18" s="297"/>
      <c r="X18" s="297"/>
      <c r="Y18" s="297"/>
      <c r="Z18" s="297"/>
      <c r="AA18" s="297"/>
      <c r="AB18" s="297"/>
      <c r="AC18" s="297"/>
      <c r="AD18" s="297"/>
      <c r="AE18" s="297"/>
      <c r="AF18" s="297"/>
      <c r="AG18" s="297"/>
      <c r="AH18" s="297"/>
      <c r="AI18" s="297"/>
      <c r="AJ18" s="297"/>
      <c r="AK18" s="297"/>
      <c r="AL18" s="297"/>
      <c r="AM18" s="297"/>
    </row>
    <row r="19" spans="1:69" ht="21.95" customHeight="1">
      <c r="A19" s="125" t="s">
        <v>40</v>
      </c>
      <c r="B19" s="125"/>
      <c r="C19" s="125" t="s">
        <v>41</v>
      </c>
      <c r="D19" s="125"/>
      <c r="E19" s="128" t="s">
        <v>39</v>
      </c>
      <c r="F19" s="128"/>
      <c r="G19" s="128"/>
      <c r="H19" s="128"/>
      <c r="I19" s="128"/>
      <c r="J19" s="128"/>
      <c r="K19" s="128"/>
      <c r="L19" s="128" t="s">
        <v>42</v>
      </c>
      <c r="M19" s="128"/>
      <c r="N19" s="128" t="s">
        <v>55</v>
      </c>
      <c r="O19" s="128"/>
      <c r="P19" s="128"/>
      <c r="Q19" s="128"/>
      <c r="R19" s="141" t="s">
        <v>131</v>
      </c>
      <c r="S19" s="142"/>
      <c r="T19" s="143"/>
      <c r="U19" s="125" t="s">
        <v>40</v>
      </c>
      <c r="V19" s="125"/>
      <c r="W19" s="125" t="s">
        <v>41</v>
      </c>
      <c r="X19" s="125"/>
      <c r="Y19" s="128" t="s">
        <v>39</v>
      </c>
      <c r="Z19" s="128"/>
      <c r="AA19" s="128"/>
      <c r="AB19" s="128"/>
      <c r="AC19" s="128"/>
      <c r="AD19" s="128"/>
      <c r="AE19" s="128"/>
      <c r="AF19" s="128" t="s">
        <v>42</v>
      </c>
      <c r="AG19" s="128"/>
      <c r="AH19" s="128" t="s">
        <v>55</v>
      </c>
      <c r="AI19" s="128"/>
      <c r="AJ19" s="128"/>
      <c r="AK19" s="128"/>
      <c r="AL19" s="141" t="s">
        <v>131</v>
      </c>
      <c r="AM19" s="142"/>
      <c r="AN19" s="170"/>
      <c r="AO19" s="21"/>
      <c r="AP19" s="21"/>
      <c r="AQ19" s="21"/>
      <c r="AR19" s="21"/>
      <c r="AS19" s="21"/>
      <c r="AT19" s="21"/>
    </row>
    <row r="20" spans="1:69" ht="24.95" customHeight="1">
      <c r="A20" s="124" t="str">
        <f>利用者リスト!A3&amp;""</f>
        <v/>
      </c>
      <c r="B20" s="124"/>
      <c r="C20" s="124" t="str">
        <f>利用者リスト!B3&amp;""</f>
        <v/>
      </c>
      <c r="D20" s="124"/>
      <c r="E20" s="125" t="str">
        <f>利用者リスト!C3&amp;""</f>
        <v>0</v>
      </c>
      <c r="F20" s="125"/>
      <c r="G20" s="125"/>
      <c r="H20" s="125"/>
      <c r="I20" s="125"/>
      <c r="J20" s="125"/>
      <c r="K20" s="125"/>
      <c r="L20" s="125" t="str">
        <f>利用者リスト!D3&amp;""</f>
        <v/>
      </c>
      <c r="M20" s="125"/>
      <c r="N20" s="122" t="str">
        <f>利用者リスト!E3&amp;""</f>
        <v/>
      </c>
      <c r="O20" s="122"/>
      <c r="P20" s="122"/>
      <c r="Q20" s="122"/>
      <c r="R20" s="119" t="str">
        <f>利用者リスト!F3&amp;""</f>
        <v/>
      </c>
      <c r="S20" s="120"/>
      <c r="T20" s="127"/>
      <c r="U20" s="124" t="str">
        <f>利用者リスト!A8&amp;""</f>
        <v/>
      </c>
      <c r="V20" s="124"/>
      <c r="W20" s="124" t="str">
        <f>利用者リスト!B8&amp;""</f>
        <v/>
      </c>
      <c r="X20" s="124"/>
      <c r="Y20" s="125" t="str">
        <f>利用者リスト!C8&amp;""</f>
        <v/>
      </c>
      <c r="Z20" s="125"/>
      <c r="AA20" s="125"/>
      <c r="AB20" s="125"/>
      <c r="AC20" s="125"/>
      <c r="AD20" s="125"/>
      <c r="AE20" s="125"/>
      <c r="AF20" s="123" t="str">
        <f>利用者リスト!D8&amp;""</f>
        <v/>
      </c>
      <c r="AG20" s="123"/>
      <c r="AH20" s="122" t="str">
        <f>利用者リスト!E8&amp;""</f>
        <v/>
      </c>
      <c r="AI20" s="122"/>
      <c r="AJ20" s="122"/>
      <c r="AK20" s="122"/>
      <c r="AL20" s="119" t="str">
        <f>利用者リスト!F8&amp;""</f>
        <v/>
      </c>
      <c r="AM20" s="120"/>
      <c r="AN20" s="121"/>
      <c r="AO20" s="21"/>
      <c r="AP20" s="21"/>
      <c r="AQ20" s="21"/>
      <c r="AR20" s="21"/>
      <c r="AS20" s="21"/>
      <c r="AT20" s="21"/>
      <c r="AU20" s="39"/>
      <c r="AV20" s="21"/>
      <c r="AW20" s="21"/>
      <c r="AX20" s="21"/>
      <c r="AY20" s="21"/>
      <c r="AZ20" s="21"/>
      <c r="BA20" s="21"/>
      <c r="BB20" s="21"/>
      <c r="BC20" s="21"/>
      <c r="BD20" s="21"/>
      <c r="BE20" s="21"/>
      <c r="BF20" s="21"/>
      <c r="BG20" s="21"/>
      <c r="BH20" s="21"/>
      <c r="BI20" s="21"/>
      <c r="BJ20" s="21"/>
      <c r="BK20" s="21"/>
      <c r="BL20" s="21"/>
      <c r="BM20" s="21"/>
      <c r="BN20" s="21"/>
      <c r="BO20" s="21"/>
      <c r="BP20" s="21"/>
      <c r="BQ20" s="21"/>
    </row>
    <row r="21" spans="1:69" ht="24.95" customHeight="1">
      <c r="A21" s="124" t="str">
        <f>利用者リスト!A4&amp;""</f>
        <v/>
      </c>
      <c r="B21" s="124"/>
      <c r="C21" s="124" t="str">
        <f>利用者リスト!B4&amp;""</f>
        <v/>
      </c>
      <c r="D21" s="124"/>
      <c r="E21" s="125" t="str">
        <f>利用者リスト!C4&amp;""</f>
        <v/>
      </c>
      <c r="F21" s="125"/>
      <c r="G21" s="125"/>
      <c r="H21" s="125"/>
      <c r="I21" s="125"/>
      <c r="J21" s="125"/>
      <c r="K21" s="125"/>
      <c r="L21" s="125" t="str">
        <f>利用者リスト!D4&amp;""</f>
        <v/>
      </c>
      <c r="M21" s="125"/>
      <c r="N21" s="122" t="str">
        <f>利用者リスト!E4&amp;""</f>
        <v/>
      </c>
      <c r="O21" s="122"/>
      <c r="P21" s="122"/>
      <c r="Q21" s="122"/>
      <c r="R21" s="119" t="str">
        <f>利用者リスト!F4&amp;""</f>
        <v/>
      </c>
      <c r="S21" s="120"/>
      <c r="T21" s="127"/>
      <c r="U21" s="124" t="str">
        <f>利用者リスト!A9&amp;""</f>
        <v/>
      </c>
      <c r="V21" s="124"/>
      <c r="W21" s="124" t="str">
        <f>利用者リスト!B9&amp;""</f>
        <v/>
      </c>
      <c r="X21" s="124"/>
      <c r="Y21" s="125" t="str">
        <f>利用者リスト!C9&amp;""</f>
        <v/>
      </c>
      <c r="Z21" s="125"/>
      <c r="AA21" s="125"/>
      <c r="AB21" s="125"/>
      <c r="AC21" s="125"/>
      <c r="AD21" s="125"/>
      <c r="AE21" s="125"/>
      <c r="AF21" s="123" t="str">
        <f>利用者リスト!D9&amp;""</f>
        <v/>
      </c>
      <c r="AG21" s="123"/>
      <c r="AH21" s="122" t="str">
        <f>利用者リスト!E9&amp;""</f>
        <v/>
      </c>
      <c r="AI21" s="122"/>
      <c r="AJ21" s="122"/>
      <c r="AK21" s="122"/>
      <c r="AL21" s="119" t="str">
        <f>利用者リスト!F9&amp;""</f>
        <v/>
      </c>
      <c r="AM21" s="120"/>
      <c r="AN21" s="121"/>
      <c r="AO21" s="21"/>
      <c r="AP21" s="21"/>
      <c r="AQ21" s="21"/>
      <c r="AR21" s="21"/>
      <c r="AS21" s="21"/>
      <c r="AT21" s="21"/>
      <c r="AU21" s="21"/>
      <c r="AV21" s="21"/>
      <c r="AW21" s="21"/>
      <c r="AX21" s="21"/>
      <c r="AY21" s="21"/>
      <c r="AZ21" s="21"/>
      <c r="BA21" s="21"/>
      <c r="BB21" s="21"/>
      <c r="BC21" s="21"/>
      <c r="BD21" s="21"/>
      <c r="BE21" s="21"/>
      <c r="BF21" s="21"/>
      <c r="BG21" s="21"/>
      <c r="BH21" s="15"/>
      <c r="BI21" s="40"/>
      <c r="BJ21" s="40"/>
      <c r="BK21" s="40"/>
      <c r="BL21" s="40"/>
      <c r="BM21" s="40"/>
      <c r="BN21" s="40"/>
      <c r="BO21" s="40"/>
      <c r="BP21" s="40"/>
      <c r="BQ21" s="40"/>
    </row>
    <row r="22" spans="1:69" ht="24.95" customHeight="1">
      <c r="A22" s="124" t="str">
        <f>利用者リスト!A5&amp;""</f>
        <v/>
      </c>
      <c r="B22" s="124"/>
      <c r="C22" s="124" t="str">
        <f>利用者リスト!B5&amp;""</f>
        <v/>
      </c>
      <c r="D22" s="124"/>
      <c r="E22" s="125" t="str">
        <f>利用者リスト!C5&amp;""</f>
        <v/>
      </c>
      <c r="F22" s="125"/>
      <c r="G22" s="125"/>
      <c r="H22" s="125"/>
      <c r="I22" s="125"/>
      <c r="J22" s="125"/>
      <c r="K22" s="125"/>
      <c r="L22" s="125" t="str">
        <f>利用者リスト!D5&amp;""</f>
        <v/>
      </c>
      <c r="M22" s="125"/>
      <c r="N22" s="122" t="str">
        <f>利用者リスト!E5&amp;""</f>
        <v/>
      </c>
      <c r="O22" s="122"/>
      <c r="P22" s="122"/>
      <c r="Q22" s="122"/>
      <c r="R22" s="119" t="str">
        <f>利用者リスト!F5&amp;""</f>
        <v/>
      </c>
      <c r="S22" s="120"/>
      <c r="T22" s="127"/>
      <c r="U22" s="124" t="str">
        <f>利用者リスト!A10&amp;""</f>
        <v/>
      </c>
      <c r="V22" s="124"/>
      <c r="W22" s="124" t="str">
        <f>利用者リスト!B10&amp;""</f>
        <v/>
      </c>
      <c r="X22" s="124"/>
      <c r="Y22" s="125" t="str">
        <f>利用者リスト!C10&amp;""</f>
        <v/>
      </c>
      <c r="Z22" s="125"/>
      <c r="AA22" s="125"/>
      <c r="AB22" s="125"/>
      <c r="AC22" s="125"/>
      <c r="AD22" s="125"/>
      <c r="AE22" s="125"/>
      <c r="AF22" s="123" t="str">
        <f>利用者リスト!D10&amp;""</f>
        <v/>
      </c>
      <c r="AG22" s="123"/>
      <c r="AH22" s="122" t="str">
        <f>利用者リスト!E10&amp;""</f>
        <v/>
      </c>
      <c r="AI22" s="122"/>
      <c r="AJ22" s="122"/>
      <c r="AK22" s="122"/>
      <c r="AL22" s="119" t="str">
        <f>利用者リスト!F10&amp;""</f>
        <v/>
      </c>
      <c r="AM22" s="120"/>
      <c r="AN22" s="121"/>
      <c r="AO22" s="21"/>
      <c r="AP22" s="21"/>
      <c r="AQ22" s="21"/>
      <c r="AR22" s="21"/>
      <c r="AS22" s="21"/>
      <c r="AT22" s="21"/>
      <c r="AU22" s="21"/>
      <c r="AV22" s="21"/>
      <c r="AW22" s="21"/>
      <c r="AX22" s="21"/>
      <c r="AY22" s="21"/>
      <c r="AZ22" s="21"/>
      <c r="BA22" s="21"/>
      <c r="BB22" s="21"/>
      <c r="BC22" s="21"/>
      <c r="BD22" s="21"/>
      <c r="BE22" s="21"/>
      <c r="BF22" s="21"/>
      <c r="BG22" s="21"/>
      <c r="BH22" s="15"/>
      <c r="BI22" s="40"/>
      <c r="BJ22" s="40"/>
      <c r="BK22" s="40"/>
      <c r="BL22" s="40"/>
      <c r="BM22" s="40"/>
      <c r="BN22" s="40"/>
      <c r="BO22" s="40"/>
      <c r="BP22" s="40"/>
      <c r="BQ22" s="40"/>
    </row>
    <row r="23" spans="1:69" ht="24.95" customHeight="1">
      <c r="A23" s="124" t="str">
        <f>利用者リスト!A6&amp;""</f>
        <v/>
      </c>
      <c r="B23" s="124"/>
      <c r="C23" s="124" t="str">
        <f>利用者リスト!B6&amp;""</f>
        <v/>
      </c>
      <c r="D23" s="124"/>
      <c r="E23" s="125" t="str">
        <f>利用者リスト!C6&amp;""</f>
        <v/>
      </c>
      <c r="F23" s="125"/>
      <c r="G23" s="125"/>
      <c r="H23" s="125"/>
      <c r="I23" s="125"/>
      <c r="J23" s="125"/>
      <c r="K23" s="125"/>
      <c r="L23" s="125" t="str">
        <f>利用者リスト!D6&amp;""</f>
        <v/>
      </c>
      <c r="M23" s="125"/>
      <c r="N23" s="122" t="str">
        <f>利用者リスト!E6&amp;""</f>
        <v/>
      </c>
      <c r="O23" s="122"/>
      <c r="P23" s="122"/>
      <c r="Q23" s="122"/>
      <c r="R23" s="119" t="str">
        <f>利用者リスト!F6&amp;""</f>
        <v/>
      </c>
      <c r="S23" s="120"/>
      <c r="T23" s="127"/>
      <c r="U23" s="124" t="str">
        <f>利用者リスト!A11&amp;""</f>
        <v/>
      </c>
      <c r="V23" s="124"/>
      <c r="W23" s="124" t="str">
        <f>利用者リスト!B11&amp;""</f>
        <v/>
      </c>
      <c r="X23" s="124"/>
      <c r="Y23" s="125" t="str">
        <f>利用者リスト!C11&amp;""</f>
        <v/>
      </c>
      <c r="Z23" s="125"/>
      <c r="AA23" s="125"/>
      <c r="AB23" s="125"/>
      <c r="AC23" s="125"/>
      <c r="AD23" s="125"/>
      <c r="AE23" s="125"/>
      <c r="AF23" s="123" t="str">
        <f>利用者リスト!D11&amp;""</f>
        <v/>
      </c>
      <c r="AG23" s="123"/>
      <c r="AH23" s="122" t="str">
        <f>利用者リスト!E11&amp;""</f>
        <v/>
      </c>
      <c r="AI23" s="122"/>
      <c r="AJ23" s="122"/>
      <c r="AK23" s="122"/>
      <c r="AL23" s="119" t="str">
        <f>利用者リスト!F11&amp;""</f>
        <v/>
      </c>
      <c r="AM23" s="120"/>
      <c r="AN23" s="121"/>
      <c r="AO23" s="21"/>
      <c r="AP23" s="21"/>
      <c r="AQ23" s="21"/>
      <c r="AR23" s="21"/>
      <c r="AS23" s="21"/>
      <c r="AT23" s="21"/>
      <c r="AU23" s="21"/>
      <c r="AV23" s="21"/>
      <c r="AW23" s="21"/>
      <c r="AX23" s="21"/>
      <c r="AY23" s="21"/>
      <c r="AZ23" s="21"/>
      <c r="BA23" s="21"/>
      <c r="BB23" s="21"/>
      <c r="BC23" s="21"/>
      <c r="BD23" s="21"/>
      <c r="BE23" s="21"/>
      <c r="BF23" s="21"/>
      <c r="BG23" s="21"/>
      <c r="BH23" s="15"/>
      <c r="BI23" s="40"/>
      <c r="BJ23" s="40"/>
      <c r="BK23" s="40"/>
      <c r="BL23" s="40"/>
      <c r="BM23" s="40"/>
      <c r="BN23" s="40"/>
      <c r="BO23" s="40"/>
      <c r="BP23" s="40"/>
      <c r="BQ23" s="40"/>
    </row>
    <row r="24" spans="1:69" ht="24.95" customHeight="1">
      <c r="A24" s="124" t="str">
        <f>利用者リスト!A7&amp;""</f>
        <v/>
      </c>
      <c r="B24" s="124"/>
      <c r="C24" s="124" t="str">
        <f>利用者リスト!B7&amp;""</f>
        <v/>
      </c>
      <c r="D24" s="124"/>
      <c r="E24" s="125" t="str">
        <f>利用者リスト!C7&amp;""</f>
        <v/>
      </c>
      <c r="F24" s="125"/>
      <c r="G24" s="125"/>
      <c r="H24" s="125"/>
      <c r="I24" s="125"/>
      <c r="J24" s="125"/>
      <c r="K24" s="125"/>
      <c r="L24" s="125" t="str">
        <f>利用者リスト!D7&amp;""</f>
        <v/>
      </c>
      <c r="M24" s="125"/>
      <c r="N24" s="122" t="str">
        <f>利用者リスト!E7&amp;""</f>
        <v/>
      </c>
      <c r="O24" s="122"/>
      <c r="P24" s="122"/>
      <c r="Q24" s="122"/>
      <c r="R24" s="119" t="str">
        <f>利用者リスト!F7&amp;""</f>
        <v/>
      </c>
      <c r="S24" s="120"/>
      <c r="T24" s="127"/>
      <c r="U24" s="124" t="str">
        <f>利用者リスト!A12&amp;""</f>
        <v/>
      </c>
      <c r="V24" s="124"/>
      <c r="W24" s="124" t="str">
        <f>利用者リスト!B12&amp;""</f>
        <v/>
      </c>
      <c r="X24" s="124"/>
      <c r="Y24" s="125" t="str">
        <f>利用者リスト!C12&amp;""</f>
        <v/>
      </c>
      <c r="Z24" s="125"/>
      <c r="AA24" s="125"/>
      <c r="AB24" s="125"/>
      <c r="AC24" s="125"/>
      <c r="AD24" s="125"/>
      <c r="AE24" s="125"/>
      <c r="AF24" s="123" t="str">
        <f>利用者リスト!D12&amp;""</f>
        <v/>
      </c>
      <c r="AG24" s="123"/>
      <c r="AH24" s="122" t="str">
        <f>利用者リスト!E12&amp;""</f>
        <v/>
      </c>
      <c r="AI24" s="122"/>
      <c r="AJ24" s="122"/>
      <c r="AK24" s="122"/>
      <c r="AL24" s="119" t="str">
        <f>利用者リスト!F12&amp;""</f>
        <v/>
      </c>
      <c r="AM24" s="120"/>
      <c r="AN24" s="121"/>
      <c r="AO24" s="21"/>
      <c r="AP24" s="21"/>
      <c r="AQ24" s="21"/>
      <c r="AR24" s="21"/>
      <c r="AS24" s="21"/>
      <c r="AT24" s="21"/>
      <c r="AU24" s="21"/>
      <c r="AV24" s="21"/>
      <c r="AW24" s="21"/>
      <c r="AX24" s="21"/>
      <c r="AY24" s="21"/>
      <c r="AZ24" s="21"/>
      <c r="BA24" s="21"/>
      <c r="BB24" s="21"/>
      <c r="BC24" s="21"/>
      <c r="BD24" s="21"/>
      <c r="BE24" s="21"/>
      <c r="BF24" s="21"/>
      <c r="BG24" s="21"/>
      <c r="BH24" s="15"/>
      <c r="BI24" s="40"/>
      <c r="BJ24" s="40"/>
      <c r="BK24" s="40"/>
      <c r="BL24" s="40"/>
      <c r="BM24" s="40"/>
      <c r="BN24" s="40"/>
      <c r="BO24" s="40"/>
      <c r="BP24" s="40"/>
      <c r="BQ24" s="40"/>
    </row>
    <row r="25" spans="1:69" ht="17.25" customHeight="1">
      <c r="A25" s="259" t="s">
        <v>27</v>
      </c>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1"/>
      <c r="AD25" s="244" t="s">
        <v>104</v>
      </c>
      <c r="AE25" s="245"/>
      <c r="AF25" s="245"/>
      <c r="AG25" s="245"/>
      <c r="AH25" s="245"/>
      <c r="AI25" s="248" t="str">
        <f>利用者リスト!A15&amp;""</f>
        <v/>
      </c>
      <c r="AJ25" s="248"/>
      <c r="AK25" s="250" t="s">
        <v>105</v>
      </c>
      <c r="AL25" s="250"/>
      <c r="AM25" s="250"/>
      <c r="AN25" s="251"/>
      <c r="AR25" s="32"/>
      <c r="AS25" s="21"/>
      <c r="AT25" s="21"/>
      <c r="AU25" s="21"/>
      <c r="AV25" s="16"/>
      <c r="AW25" s="16"/>
      <c r="AX25" s="16"/>
      <c r="AY25" s="21"/>
      <c r="AZ25" s="21"/>
      <c r="BA25" s="21"/>
      <c r="BB25" s="21"/>
      <c r="BC25" s="21"/>
      <c r="BD25" s="21"/>
      <c r="BE25" s="21"/>
      <c r="BF25" s="21"/>
      <c r="BG25" s="21"/>
      <c r="BH25" s="15"/>
      <c r="BI25" s="40"/>
      <c r="BJ25" s="40"/>
      <c r="BK25" s="40"/>
      <c r="BL25" s="40"/>
      <c r="BM25" s="40"/>
      <c r="BN25" s="40"/>
      <c r="BO25" s="40"/>
      <c r="BP25" s="40"/>
      <c r="BQ25" s="40"/>
    </row>
    <row r="26" spans="1:69" ht="17.25" customHeight="1">
      <c r="A26" s="262"/>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4"/>
      <c r="AD26" s="246"/>
      <c r="AE26" s="247"/>
      <c r="AF26" s="247"/>
      <c r="AG26" s="247"/>
      <c r="AH26" s="247"/>
      <c r="AI26" s="249"/>
      <c r="AJ26" s="249"/>
      <c r="AK26" s="252"/>
      <c r="AL26" s="252"/>
      <c r="AM26" s="252"/>
      <c r="AN26" s="253"/>
      <c r="AR26" s="32"/>
      <c r="AS26" s="21"/>
      <c r="AT26" s="21"/>
      <c r="AU26" s="21"/>
      <c r="AV26" s="21"/>
      <c r="AW26" s="21"/>
      <c r="AX26" s="21"/>
      <c r="AY26" s="21"/>
      <c r="AZ26" s="21"/>
      <c r="BA26" s="21"/>
      <c r="BB26" s="21"/>
      <c r="BC26" s="21"/>
      <c r="BD26" s="21"/>
      <c r="BE26" s="21"/>
      <c r="BF26" s="21"/>
      <c r="BG26" s="21"/>
      <c r="BH26" s="15"/>
      <c r="BI26" s="40"/>
      <c r="BJ26" s="40"/>
      <c r="BK26" s="40"/>
      <c r="BL26" s="40"/>
      <c r="BM26" s="40"/>
      <c r="BN26" s="40"/>
      <c r="BO26" s="40"/>
      <c r="BP26" s="40"/>
      <c r="BQ26" s="40"/>
    </row>
    <row r="27" spans="1:69" ht="17.25" customHeight="1">
      <c r="A27" s="237" t="s">
        <v>165</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R27" s="32"/>
      <c r="AS27" s="21"/>
      <c r="AT27" s="21"/>
      <c r="AU27" s="21"/>
      <c r="AV27" s="21"/>
      <c r="AW27" s="21"/>
      <c r="AX27" s="21"/>
      <c r="AY27" s="21"/>
      <c r="AZ27" s="21"/>
      <c r="BA27" s="21"/>
      <c r="BB27" s="21"/>
      <c r="BC27" s="21"/>
      <c r="BD27" s="21"/>
      <c r="BE27" s="21"/>
      <c r="BF27" s="21"/>
      <c r="BG27" s="21"/>
      <c r="BH27" s="15"/>
      <c r="BI27" s="40"/>
      <c r="BJ27" s="40"/>
      <c r="BK27" s="40"/>
      <c r="BL27" s="40"/>
      <c r="BM27" s="40"/>
      <c r="BN27" s="40"/>
      <c r="BO27" s="40"/>
      <c r="BP27" s="40"/>
      <c r="BQ27" s="40"/>
    </row>
    <row r="28" spans="1:69" ht="17.25" customHeight="1">
      <c r="A28" s="138" t="s">
        <v>68</v>
      </c>
      <c r="B28" s="139"/>
      <c r="C28" s="139"/>
      <c r="D28" s="139"/>
      <c r="E28" s="139"/>
      <c r="F28" s="139"/>
      <c r="G28" s="139"/>
      <c r="H28" s="139"/>
      <c r="I28" s="139"/>
      <c r="J28" s="139"/>
      <c r="K28" s="140"/>
      <c r="L28" s="32"/>
      <c r="M28" s="21"/>
      <c r="N28" s="21"/>
      <c r="O28" s="21"/>
      <c r="P28" s="21"/>
      <c r="Q28" s="21"/>
      <c r="R28" s="21"/>
      <c r="S28" s="21"/>
      <c r="T28" s="21"/>
      <c r="U28" s="21"/>
      <c r="V28" s="21"/>
      <c r="W28" s="21"/>
      <c r="X28" s="21"/>
      <c r="Y28" s="21"/>
      <c r="Z28" s="21"/>
      <c r="AA28" s="21"/>
      <c r="AB28" s="21"/>
      <c r="AC28" s="15"/>
      <c r="AD28" s="40"/>
      <c r="AE28" s="40"/>
      <c r="AF28" s="40"/>
      <c r="AG28" s="40"/>
      <c r="AH28" s="40"/>
      <c r="AI28" s="40"/>
      <c r="AJ28" s="40"/>
      <c r="AK28" s="40"/>
      <c r="AL28" s="40"/>
      <c r="AM28" s="40"/>
      <c r="AN28" s="2"/>
      <c r="AR28" s="32"/>
      <c r="AS28" s="21"/>
      <c r="AT28" s="21"/>
      <c r="AU28" s="21"/>
      <c r="AV28" s="21"/>
      <c r="AW28" s="21"/>
      <c r="AX28" s="21"/>
      <c r="AY28" s="21"/>
      <c r="AZ28" s="21"/>
      <c r="BA28" s="21"/>
      <c r="BB28" s="21"/>
      <c r="BC28" s="21"/>
      <c r="BD28" s="21"/>
      <c r="BE28" s="21"/>
      <c r="BF28" s="21"/>
      <c r="BG28" s="21"/>
      <c r="BH28" s="15"/>
      <c r="BI28" s="40"/>
      <c r="BJ28" s="40"/>
      <c r="BK28" s="40"/>
      <c r="BL28" s="40"/>
      <c r="BM28" s="40"/>
      <c r="BN28" s="40"/>
      <c r="BO28" s="40"/>
      <c r="BP28" s="40"/>
      <c r="BQ28" s="40"/>
    </row>
    <row r="29" spans="1:69" ht="12.95" customHeight="1">
      <c r="A29" s="243" t="s">
        <v>74</v>
      </c>
      <c r="B29" s="243"/>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R29" s="32"/>
      <c r="AS29" s="21"/>
      <c r="AT29" s="21"/>
      <c r="AU29" s="21"/>
      <c r="AV29" s="21"/>
      <c r="AW29" s="21"/>
      <c r="AX29" s="21"/>
      <c r="AY29" s="21"/>
      <c r="AZ29" s="21"/>
      <c r="BA29" s="21"/>
      <c r="BB29" s="21"/>
      <c r="BC29" s="21"/>
      <c r="BD29" s="21"/>
      <c r="BE29" s="21"/>
      <c r="BF29" s="21"/>
      <c r="BG29" s="21"/>
      <c r="BH29" s="15"/>
      <c r="BI29" s="40"/>
      <c r="BJ29" s="40"/>
      <c r="BK29" s="40"/>
      <c r="BL29" s="40"/>
      <c r="BM29" s="40"/>
      <c r="BN29" s="40"/>
      <c r="BO29" s="40"/>
      <c r="BP29" s="40"/>
      <c r="BQ29" s="40"/>
    </row>
    <row r="30" spans="1:69" ht="12.95" customHeight="1">
      <c r="A30" s="243" t="s">
        <v>72</v>
      </c>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row>
    <row r="31" spans="1:69" ht="12.95" customHeight="1">
      <c r="A31" s="243" t="s">
        <v>73</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row>
    <row r="32" spans="1:69" ht="12.95" customHeight="1">
      <c r="A32" s="126" t="s">
        <v>43</v>
      </c>
      <c r="B32" s="126"/>
      <c r="C32" s="126"/>
      <c r="D32" s="126"/>
      <c r="E32" s="126"/>
      <c r="F32" s="126"/>
      <c r="G32" s="126"/>
      <c r="H32" s="126"/>
      <c r="I32" s="31"/>
      <c r="J32" s="31"/>
      <c r="K32" s="31"/>
      <c r="L32" s="31"/>
      <c r="M32" s="46"/>
      <c r="N32" s="46"/>
      <c r="O32" s="46"/>
      <c r="P32" s="55"/>
      <c r="Q32" s="46"/>
      <c r="R32" s="46"/>
      <c r="S32" s="46"/>
      <c r="T32" s="46"/>
      <c r="U32" s="46"/>
      <c r="V32" s="46"/>
      <c r="W32" s="46"/>
      <c r="X32" s="46"/>
      <c r="Y32" s="46"/>
      <c r="Z32" s="46"/>
      <c r="AA32" s="46"/>
      <c r="AB32" s="46"/>
      <c r="AC32" s="46"/>
      <c r="AD32" s="46"/>
      <c r="AE32" s="46"/>
      <c r="AF32" s="46"/>
      <c r="AG32" s="46"/>
      <c r="AH32" s="46"/>
      <c r="AI32" s="46"/>
      <c r="AJ32" s="55"/>
      <c r="AK32" s="46"/>
      <c r="AL32" s="46"/>
      <c r="AM32" s="46"/>
    </row>
    <row r="33" spans="1:40" ht="14.25" customHeight="1">
      <c r="A33" s="144"/>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50"/>
    </row>
    <row r="34" spans="1:40" ht="14.25" customHeight="1">
      <c r="A34" s="146"/>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51"/>
    </row>
    <row r="35" spans="1:40" ht="14.25" customHeight="1">
      <c r="A35" s="146"/>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51"/>
    </row>
    <row r="36" spans="1:40" ht="14.25" customHeight="1" thickBot="1">
      <c r="A36" s="148"/>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52"/>
    </row>
    <row r="37" spans="1:40" ht="19.5" customHeight="1">
      <c r="A37" s="266" t="s">
        <v>70</v>
      </c>
      <c r="B37" s="267"/>
      <c r="C37" s="267"/>
      <c r="D37" s="181" t="s">
        <v>60</v>
      </c>
      <c r="E37" s="181"/>
      <c r="F37" s="181"/>
      <c r="G37" s="181"/>
      <c r="H37" s="265"/>
      <c r="I37" s="201" t="s">
        <v>62</v>
      </c>
      <c r="J37" s="181"/>
      <c r="K37" s="202"/>
      <c r="L37" s="180" t="s">
        <v>64</v>
      </c>
      <c r="M37" s="181"/>
      <c r="N37" s="181"/>
      <c r="O37" s="181" t="s">
        <v>63</v>
      </c>
      <c r="P37" s="181"/>
      <c r="Q37" s="202"/>
      <c r="R37" s="180" t="s">
        <v>65</v>
      </c>
      <c r="S37" s="181"/>
      <c r="T37" s="181"/>
      <c r="U37" s="181" t="s">
        <v>66</v>
      </c>
      <c r="V37" s="181"/>
      <c r="W37" s="181"/>
      <c r="X37" s="265"/>
      <c r="Y37" s="201" t="s">
        <v>62</v>
      </c>
      <c r="Z37" s="181"/>
      <c r="AA37" s="202"/>
      <c r="AB37" s="180" t="s">
        <v>64</v>
      </c>
      <c r="AC37" s="181"/>
      <c r="AD37" s="181"/>
      <c r="AE37" s="181" t="s">
        <v>63</v>
      </c>
      <c r="AF37" s="181"/>
      <c r="AG37" s="202"/>
      <c r="AH37" s="180" t="s">
        <v>65</v>
      </c>
      <c r="AI37" s="181"/>
      <c r="AJ37" s="181"/>
      <c r="AK37" s="256" t="s">
        <v>67</v>
      </c>
      <c r="AL37" s="257"/>
      <c r="AM37" s="257"/>
      <c r="AN37" s="258"/>
    </row>
    <row r="38" spans="1:40" ht="19.5" customHeight="1">
      <c r="A38" s="268"/>
      <c r="B38" s="126"/>
      <c r="C38" s="126"/>
      <c r="D38" s="271" t="s">
        <v>57</v>
      </c>
      <c r="E38" s="271"/>
      <c r="F38" s="271"/>
      <c r="G38" s="271"/>
      <c r="H38" s="272"/>
      <c r="I38" s="160" t="str">
        <f>IF(COUNTIF(利用者リスト!$H$3:$H$12,"本館"&amp;$D38)=0,"",COUNTIF(利用者リスト!$H$3:$H$12,"本館"&amp;$D38))</f>
        <v/>
      </c>
      <c r="J38" s="161"/>
      <c r="K38" s="58" t="s">
        <v>61</v>
      </c>
      <c r="L38" s="182" t="str">
        <f>IFERROR(VLOOKUP($S$6,組合員料金表!$A:$D,3,0),"")</f>
        <v/>
      </c>
      <c r="M38" s="182"/>
      <c r="N38" s="183"/>
      <c r="O38" s="221" t="str">
        <f>IF(COUNTIF(利用者リスト!$H$3:$H$12,"別館"&amp;$D38)=0,"",COUNTIF(利用者リスト!$H$3:$H$12,"別館"&amp;$D38))</f>
        <v/>
      </c>
      <c r="P38" s="161"/>
      <c r="Q38" s="58" t="s">
        <v>61</v>
      </c>
      <c r="R38" s="182" t="str">
        <f>IFERROR(L38+500,"")</f>
        <v/>
      </c>
      <c r="S38" s="182"/>
      <c r="T38" s="183"/>
      <c r="U38" s="186" t="str">
        <f>IF(IFERROR(I38*L38,0)+IFERROR(O38*R38,0)=0,"",IFERROR(I38*L38,0)+IFERROR(O38*R38,0))</f>
        <v/>
      </c>
      <c r="V38" s="186"/>
      <c r="W38" s="186"/>
      <c r="X38" s="187"/>
      <c r="Y38" s="160" t="str">
        <f>IF($AH$7=2,IF(COUNTIF(利用者リスト!$H$3:$H$12,"本館"&amp;$D38)=0,"",COUNTIF(利用者リスト!$H$3:$H$12,"本館"&amp;$D38)),"")</f>
        <v/>
      </c>
      <c r="Z38" s="161"/>
      <c r="AA38" s="58" t="s">
        <v>61</v>
      </c>
      <c r="AB38" s="182" t="str">
        <f>IF($AH$7=2,VLOOKUP($S$6+1,組合員料金表!$A:$D,3,0),"")</f>
        <v/>
      </c>
      <c r="AC38" s="182"/>
      <c r="AD38" s="183"/>
      <c r="AE38" s="221" t="str">
        <f>IF($AH$7=2,IF(COUNTIF(利用者リスト!$H$3:$H$12,"別館"&amp;$D38)=0,"",COUNTIF(利用者リスト!$H$3:$H$12,"別館"&amp;$D38)),"")</f>
        <v/>
      </c>
      <c r="AF38" s="161"/>
      <c r="AG38" s="58" t="s">
        <v>61</v>
      </c>
      <c r="AH38" s="182" t="str">
        <f>IF($AH$7=2,$AB$38+500,"")</f>
        <v/>
      </c>
      <c r="AI38" s="182"/>
      <c r="AJ38" s="183"/>
      <c r="AK38" s="229" t="str">
        <f>IF(IFERROR(Y38*AB38,0)+IFERROR(AE38*AH38,0)=0,"",IFERROR(Y38*AB38,0)+IFERROR(AE38*AH38,0))</f>
        <v/>
      </c>
      <c r="AL38" s="230"/>
      <c r="AM38" s="230"/>
      <c r="AN38" s="231"/>
    </row>
    <row r="39" spans="1:40" ht="19.5" customHeight="1">
      <c r="A39" s="268"/>
      <c r="B39" s="126"/>
      <c r="C39" s="126"/>
      <c r="D39" s="273" t="s">
        <v>58</v>
      </c>
      <c r="E39" s="273"/>
      <c r="F39" s="273"/>
      <c r="G39" s="273"/>
      <c r="H39" s="274"/>
      <c r="I39" s="158" t="str">
        <f>IF(COUNTIF(利用者リスト!$H$3:$H$12,"本館"&amp;$D39)=0,"",COUNTIF(利用者リスト!$H$3:$H$12,"本館"&amp;$D39))</f>
        <v/>
      </c>
      <c r="J39" s="159"/>
      <c r="K39" s="59" t="s">
        <v>61</v>
      </c>
      <c r="L39" s="232" t="str">
        <f>IFERROR(L38-1000,"")</f>
        <v/>
      </c>
      <c r="M39" s="232"/>
      <c r="N39" s="233"/>
      <c r="O39" s="222" t="str">
        <f>IF(COUNTIF(利用者リスト!$H$3:$H$12,"別館"&amp;$D39)=0,"",COUNTIF(利用者リスト!$H$3:$H$12,"別館"&amp;$D39))</f>
        <v/>
      </c>
      <c r="P39" s="159"/>
      <c r="Q39" s="59" t="s">
        <v>61</v>
      </c>
      <c r="R39" s="232" t="str">
        <f>IFERROR(R38-1000,"")</f>
        <v/>
      </c>
      <c r="S39" s="232"/>
      <c r="T39" s="233"/>
      <c r="U39" s="254" t="str">
        <f t="shared" ref="U39:U41" si="0">IF(IFERROR(I39*L39,0)+IFERROR(O39*R39,0)=0,"",IFERROR(I39*L39,0)+IFERROR(O39*R39,0))</f>
        <v/>
      </c>
      <c r="V39" s="254"/>
      <c r="W39" s="254"/>
      <c r="X39" s="255"/>
      <c r="Y39" s="158" t="str">
        <f>IF($AH$7=2,IF(COUNTIF(利用者リスト!$H$3:$H$12,"本館"&amp;$D39)=0,"",COUNTIF(利用者リスト!$H$3:$H$12,"本館"&amp;$D39)),"")</f>
        <v/>
      </c>
      <c r="Z39" s="159"/>
      <c r="AA39" s="59" t="s">
        <v>61</v>
      </c>
      <c r="AB39" s="238" t="str">
        <f>IF($AH$7=2,$AB$38-1000,"")</f>
        <v/>
      </c>
      <c r="AC39" s="232"/>
      <c r="AD39" s="233"/>
      <c r="AE39" s="222" t="str">
        <f>IF($AH$7=2,IF(COUNTIF(利用者リスト!$H$3:$H$12,"別館"&amp;$D39)=0,"",COUNTIF(利用者リスト!$H$3:$H$12,"別館"&amp;$D39)),"")</f>
        <v/>
      </c>
      <c r="AF39" s="159"/>
      <c r="AG39" s="59" t="s">
        <v>61</v>
      </c>
      <c r="AH39" s="232" t="str">
        <f>IF($AH$7=2,$AB$38-500,"")</f>
        <v/>
      </c>
      <c r="AI39" s="232"/>
      <c r="AJ39" s="233"/>
      <c r="AK39" s="234" t="str">
        <f t="shared" ref="AK39:AK41" si="1">IF(IFERROR(Y39*AB39,0)+IFERROR(AE39*AH39,0)=0,"",IFERROR(Y39*AB39,0)+IFERROR(AE39*AH39,0))</f>
        <v/>
      </c>
      <c r="AL39" s="235"/>
      <c r="AM39" s="235"/>
      <c r="AN39" s="236"/>
    </row>
    <row r="40" spans="1:40" ht="19.5" customHeight="1">
      <c r="A40" s="268"/>
      <c r="B40" s="126"/>
      <c r="C40" s="126"/>
      <c r="D40" s="271" t="s">
        <v>141</v>
      </c>
      <c r="E40" s="271"/>
      <c r="F40" s="271"/>
      <c r="G40" s="271"/>
      <c r="H40" s="272"/>
      <c r="I40" s="160" t="str">
        <f>IF(COUNTIF(利用者リスト!$H$3:$H$12,"本館"&amp;$D40)=0,"",COUNTIF(利用者リスト!$H$3:$H$12,"本館"&amp;$D40))</f>
        <v/>
      </c>
      <c r="J40" s="161"/>
      <c r="K40" s="58" t="s">
        <v>61</v>
      </c>
      <c r="L40" s="182" t="str">
        <f>IFERROR(L38+2000,"")</f>
        <v/>
      </c>
      <c r="M40" s="182"/>
      <c r="N40" s="183"/>
      <c r="O40" s="221" t="str">
        <f>IF(COUNTIF(利用者リスト!$H$3:$H$12,"別館"&amp;$D40)=0,"",COUNTIF(利用者リスト!$H$3:$H$12,"別館"&amp;$D40))</f>
        <v/>
      </c>
      <c r="P40" s="161"/>
      <c r="Q40" s="58" t="s">
        <v>61</v>
      </c>
      <c r="R40" s="182" t="str">
        <f>IFERROR(R38+2000,"")</f>
        <v/>
      </c>
      <c r="S40" s="182"/>
      <c r="T40" s="183"/>
      <c r="U40" s="186" t="str">
        <f t="shared" si="0"/>
        <v/>
      </c>
      <c r="V40" s="186"/>
      <c r="W40" s="186"/>
      <c r="X40" s="187"/>
      <c r="Y40" s="160" t="str">
        <f>IF($AH$7=2,IF(COUNTIF(利用者リスト!$H$3:$H$12,"本館"&amp;$D40)=0,"",COUNTIF(利用者リスト!$H$3:$H$12,"本館"&amp;$D40)),"")</f>
        <v/>
      </c>
      <c r="Z40" s="161"/>
      <c r="AA40" s="58" t="s">
        <v>61</v>
      </c>
      <c r="AB40" s="239" t="str">
        <f>IF($AH$7=2,$AB$38+2000,"")</f>
        <v/>
      </c>
      <c r="AC40" s="240"/>
      <c r="AD40" s="241"/>
      <c r="AE40" s="221" t="str">
        <f>IF($AH$7=2,IF(COUNTIF(利用者リスト!$H$3:$H$12,"別館"&amp;$D40)=0,"",COUNTIF(利用者リスト!$H$3:$H$12,"別館"&amp;$D40)),"")</f>
        <v/>
      </c>
      <c r="AF40" s="161"/>
      <c r="AG40" s="58" t="s">
        <v>61</v>
      </c>
      <c r="AH40" s="182" t="str">
        <f>IF($AH$7=2,$AB$38+2500,"")</f>
        <v/>
      </c>
      <c r="AI40" s="182"/>
      <c r="AJ40" s="183"/>
      <c r="AK40" s="229" t="str">
        <f t="shared" si="1"/>
        <v/>
      </c>
      <c r="AL40" s="230"/>
      <c r="AM40" s="230"/>
      <c r="AN40" s="231"/>
    </row>
    <row r="41" spans="1:40" ht="19.5" customHeight="1" thickBot="1">
      <c r="A41" s="269"/>
      <c r="B41" s="270"/>
      <c r="C41" s="270"/>
      <c r="D41" s="275" t="s">
        <v>59</v>
      </c>
      <c r="E41" s="275"/>
      <c r="F41" s="275"/>
      <c r="G41" s="275"/>
      <c r="H41" s="276"/>
      <c r="I41" s="162" t="str">
        <f>IF(COUNTIF(利用者リスト!$H$3:$H$12,"本館"&amp;$D41)=0,"",COUNTIF(利用者リスト!$H$3:$H$12,"本館"&amp;$D41))</f>
        <v/>
      </c>
      <c r="J41" s="163"/>
      <c r="K41" s="60" t="s">
        <v>61</v>
      </c>
      <c r="L41" s="184" t="str">
        <f>IFERROR(L40-1000,"")</f>
        <v/>
      </c>
      <c r="M41" s="184"/>
      <c r="N41" s="185"/>
      <c r="O41" s="225" t="str">
        <f>IF(COUNTIF(利用者リスト!$H$3:$H$12,"別館"&amp;$D41)=0,"",COUNTIF(利用者リスト!$H$3:$H$12,"別館"&amp;$D41))</f>
        <v/>
      </c>
      <c r="P41" s="163"/>
      <c r="Q41" s="60" t="s">
        <v>61</v>
      </c>
      <c r="R41" s="184" t="str">
        <f>IFERROR(R40-1000,"")</f>
        <v/>
      </c>
      <c r="S41" s="184"/>
      <c r="T41" s="185"/>
      <c r="U41" s="188" t="str">
        <f t="shared" si="0"/>
        <v/>
      </c>
      <c r="V41" s="188"/>
      <c r="W41" s="188"/>
      <c r="X41" s="189"/>
      <c r="Y41" s="162" t="str">
        <f>IF($AH$7=2,IF(COUNTIF(利用者リスト!$H$3:$H$12,"本館"&amp;$D41)=0,"",COUNTIF(利用者リスト!$H$3:$H$12,"本館"&amp;$D41)),"")</f>
        <v/>
      </c>
      <c r="Z41" s="163"/>
      <c r="AA41" s="60" t="s">
        <v>61</v>
      </c>
      <c r="AB41" s="242" t="str">
        <f>IF($AH$7=2,$AB$38+1000,"")</f>
        <v/>
      </c>
      <c r="AC41" s="184"/>
      <c r="AD41" s="185"/>
      <c r="AE41" s="225" t="str">
        <f>IF($AH$7=2,IF(COUNTIF(利用者リスト!$H$3:$H$12,"別館"&amp;$D41)=0,"",COUNTIF(利用者リスト!$H$3:$H$12,"別館"&amp;$D41)),"")</f>
        <v/>
      </c>
      <c r="AF41" s="163"/>
      <c r="AG41" s="60" t="s">
        <v>61</v>
      </c>
      <c r="AH41" s="184" t="str">
        <f>IF($AH$7=2,$AB$38+1500,"")</f>
        <v/>
      </c>
      <c r="AI41" s="184"/>
      <c r="AJ41" s="185"/>
      <c r="AK41" s="226" t="str">
        <f t="shared" si="1"/>
        <v/>
      </c>
      <c r="AL41" s="227"/>
      <c r="AM41" s="227"/>
      <c r="AN41" s="228"/>
    </row>
    <row r="42" spans="1:40" ht="22.5" customHeight="1">
      <c r="A42" s="203" t="s">
        <v>6</v>
      </c>
      <c r="B42" s="204"/>
      <c r="C42" s="204"/>
      <c r="D42" s="204"/>
      <c r="E42" s="205"/>
      <c r="F42" s="194" t="str">
        <f>IF(SUM(V42:Z45)=0,"",SUM(V42:Z45))</f>
        <v/>
      </c>
      <c r="G42" s="190"/>
      <c r="H42" s="190"/>
      <c r="I42" s="190"/>
      <c r="J42" s="190"/>
      <c r="K42" s="190"/>
      <c r="L42" s="190" t="s">
        <v>167</v>
      </c>
      <c r="M42" s="191"/>
      <c r="N42" s="199" t="s">
        <v>46</v>
      </c>
      <c r="O42" s="212" t="s">
        <v>13</v>
      </c>
      <c r="P42" s="213"/>
      <c r="Q42" s="213"/>
      <c r="R42" s="213"/>
      <c r="S42" s="214"/>
      <c r="T42" s="61" t="str">
        <f>IF(IF(I38="",0,I38)+IF(O38="",0,O38)=0,"",IF(I38="",0,I38)+IF(O38="",0,O38))</f>
        <v/>
      </c>
      <c r="U42" s="62" t="s">
        <v>24</v>
      </c>
      <c r="V42" s="223" t="str">
        <f>IF(IF(U38="",0,U38)+IF(AK38="",0,AK38)=0,"",IF(U38="",0,U38)+IF(AK38="",0,AK38))</f>
        <v/>
      </c>
      <c r="W42" s="224"/>
      <c r="X42" s="224"/>
      <c r="Y42" s="224"/>
      <c r="Z42" s="224"/>
      <c r="AA42" s="62" t="s">
        <v>8</v>
      </c>
      <c r="AB42" s="134"/>
      <c r="AC42" s="135"/>
      <c r="AD42" s="135"/>
      <c r="AE42" s="3" t="s">
        <v>49</v>
      </c>
      <c r="AF42" s="3"/>
      <c r="AG42" s="3"/>
      <c r="AH42" s="3"/>
      <c r="AI42" s="3"/>
      <c r="AJ42" s="3"/>
      <c r="AK42" s="3"/>
      <c r="AL42" s="3"/>
      <c r="AM42" s="3"/>
    </row>
    <row r="43" spans="1:40" ht="22.5" customHeight="1">
      <c r="A43" s="206"/>
      <c r="B43" s="207"/>
      <c r="C43" s="207"/>
      <c r="D43" s="207"/>
      <c r="E43" s="208"/>
      <c r="F43" s="195"/>
      <c r="G43" s="192"/>
      <c r="H43" s="192"/>
      <c r="I43" s="192"/>
      <c r="J43" s="192"/>
      <c r="K43" s="192"/>
      <c r="L43" s="192"/>
      <c r="M43" s="193"/>
      <c r="N43" s="199"/>
      <c r="O43" s="196" t="s">
        <v>14</v>
      </c>
      <c r="P43" s="197"/>
      <c r="Q43" s="197"/>
      <c r="R43" s="197"/>
      <c r="S43" s="198"/>
      <c r="T43" s="63" t="str">
        <f t="shared" ref="T43:T45" si="2">IF(IF(I39="",0,I39)+IF(O39="",0,O39)=0,"",IF(I39="",0,I39)+IF(O39="",0,O39))</f>
        <v/>
      </c>
      <c r="U43" s="64" t="s">
        <v>24</v>
      </c>
      <c r="V43" s="156" t="str">
        <f t="shared" ref="V43:V45" si="3">IF(IF(U39="",0,U39)+IF(AK39="",0,AK39)=0,"",IF(U39="",0,U39)+IF(AK39="",0,AK39))</f>
        <v/>
      </c>
      <c r="W43" s="157"/>
      <c r="X43" s="157"/>
      <c r="Y43" s="157"/>
      <c r="Z43" s="157"/>
      <c r="AA43" s="64" t="s">
        <v>8</v>
      </c>
      <c r="AB43" s="134"/>
      <c r="AC43" s="135"/>
      <c r="AD43" s="135"/>
      <c r="AE43" s="3" t="s">
        <v>50</v>
      </c>
      <c r="AF43" s="3"/>
      <c r="AG43" s="3"/>
      <c r="AH43" s="3"/>
      <c r="AI43" s="3"/>
      <c r="AJ43" s="3"/>
      <c r="AK43" s="3"/>
      <c r="AL43" s="3"/>
      <c r="AM43" s="3"/>
    </row>
    <row r="44" spans="1:40" ht="22.5" customHeight="1">
      <c r="A44" s="219" t="s">
        <v>7</v>
      </c>
      <c r="B44" s="217"/>
      <c r="C44" s="217"/>
      <c r="D44" s="217"/>
      <c r="E44" s="220"/>
      <c r="F44" s="215" t="str">
        <f>IFERROR(IF(VLOOKUP($S$6,組合員料金表!$A:$D,2,0)="特定日",$S$6,"／"),"／")</f>
        <v>／</v>
      </c>
      <c r="G44" s="216"/>
      <c r="H44" s="216"/>
      <c r="I44" s="217" t="s">
        <v>9</v>
      </c>
      <c r="J44" s="217"/>
      <c r="K44" s="216" t="str">
        <f>IF(AH7=2,IF(VLOOKUP($S$6+1,組合員料金表!$A:$D,2,0)="特定日",$S$6+1,"／"),"／")</f>
        <v>／</v>
      </c>
      <c r="L44" s="216"/>
      <c r="M44" s="218"/>
      <c r="N44" s="199"/>
      <c r="O44" s="209" t="s">
        <v>10</v>
      </c>
      <c r="P44" s="210"/>
      <c r="Q44" s="210"/>
      <c r="R44" s="210"/>
      <c r="S44" s="211"/>
      <c r="T44" s="65" t="str">
        <f t="shared" si="2"/>
        <v/>
      </c>
      <c r="U44" s="66" t="s">
        <v>24</v>
      </c>
      <c r="V44" s="136" t="str">
        <f t="shared" si="3"/>
        <v/>
      </c>
      <c r="W44" s="137"/>
      <c r="X44" s="137"/>
      <c r="Y44" s="137"/>
      <c r="Z44" s="137"/>
      <c r="AA44" s="66" t="s">
        <v>8</v>
      </c>
      <c r="AB44" s="134"/>
      <c r="AC44" s="135"/>
      <c r="AD44" s="135"/>
      <c r="AE44" s="3" t="s">
        <v>49</v>
      </c>
      <c r="AF44" s="3"/>
      <c r="AG44" s="3"/>
      <c r="AH44" s="3"/>
      <c r="AI44" s="3"/>
      <c r="AJ44" s="3"/>
      <c r="AK44" s="3"/>
      <c r="AL44" s="3"/>
      <c r="AM44" s="3"/>
    </row>
    <row r="45" spans="1:40" ht="22.5" customHeight="1">
      <c r="A45" s="153" t="s">
        <v>71</v>
      </c>
      <c r="B45" s="154"/>
      <c r="C45" s="154"/>
      <c r="D45" s="154"/>
      <c r="E45" s="155"/>
      <c r="F45" s="129">
        <f>COUNTIF(利用者リスト!I3:I12,"課税")</f>
        <v>0</v>
      </c>
      <c r="G45" s="130"/>
      <c r="H45" s="130"/>
      <c r="I45" s="133" t="s">
        <v>168</v>
      </c>
      <c r="J45" s="133"/>
      <c r="K45" s="131">
        <f>AH7</f>
        <v>0</v>
      </c>
      <c r="L45" s="131"/>
      <c r="M45" s="132"/>
      <c r="N45" s="200"/>
      <c r="O45" s="196" t="s">
        <v>11</v>
      </c>
      <c r="P45" s="197"/>
      <c r="Q45" s="197"/>
      <c r="R45" s="197"/>
      <c r="S45" s="198"/>
      <c r="T45" s="63" t="str">
        <f t="shared" si="2"/>
        <v/>
      </c>
      <c r="U45" s="64" t="s">
        <v>24</v>
      </c>
      <c r="V45" s="156" t="str">
        <f t="shared" si="3"/>
        <v/>
      </c>
      <c r="W45" s="157"/>
      <c r="X45" s="157"/>
      <c r="Y45" s="157"/>
      <c r="Z45" s="157"/>
      <c r="AA45" s="64" t="s">
        <v>8</v>
      </c>
      <c r="AB45" s="134"/>
      <c r="AC45" s="135"/>
      <c r="AD45" s="135"/>
      <c r="AE45" s="3" t="s">
        <v>49</v>
      </c>
      <c r="AF45" s="3"/>
      <c r="AG45" s="3"/>
      <c r="AH45" s="3"/>
      <c r="AI45" s="3"/>
      <c r="AJ45" s="3"/>
      <c r="AK45" s="3"/>
      <c r="AL45" s="3"/>
      <c r="AM45" s="3"/>
    </row>
    <row r="46" spans="1:40" ht="17.25" customHeight="1">
      <c r="A46" s="8" t="s">
        <v>12</v>
      </c>
      <c r="B46" s="8"/>
      <c r="C46" s="8"/>
      <c r="D46" s="8"/>
      <c r="E46" s="8"/>
      <c r="F46" s="7"/>
      <c r="G46" s="7"/>
      <c r="H46" s="7"/>
      <c r="I46" s="7"/>
      <c r="J46" s="7"/>
      <c r="K46" s="7"/>
      <c r="L46" s="7"/>
      <c r="M46" s="7"/>
      <c r="N46" s="7"/>
      <c r="O46" s="7"/>
      <c r="P46" s="7"/>
      <c r="Q46" s="7"/>
      <c r="R46" s="7"/>
      <c r="S46" s="3"/>
      <c r="T46" s="3"/>
      <c r="U46" s="3"/>
      <c r="V46" s="3"/>
      <c r="W46" s="141" t="s">
        <v>15</v>
      </c>
      <c r="X46" s="142"/>
      <c r="Y46" s="142"/>
      <c r="Z46" s="141" t="s">
        <v>16</v>
      </c>
      <c r="AA46" s="142"/>
      <c r="AB46" s="170"/>
      <c r="AC46" s="141" t="s">
        <v>17</v>
      </c>
      <c r="AD46" s="142"/>
      <c r="AE46" s="170"/>
      <c r="AF46" s="3"/>
      <c r="AG46" s="3"/>
      <c r="AH46" s="3"/>
      <c r="AI46" s="3"/>
      <c r="AJ46" s="3"/>
      <c r="AK46" s="3"/>
      <c r="AL46" s="3"/>
      <c r="AM46" s="3"/>
    </row>
    <row r="47" spans="1:40" ht="17.25" customHeight="1">
      <c r="A47" s="8"/>
      <c r="B47" s="8"/>
      <c r="C47" s="169" t="s">
        <v>28</v>
      </c>
      <c r="D47" s="169"/>
      <c r="E47" s="169"/>
      <c r="F47" s="169"/>
      <c r="G47" s="169"/>
      <c r="H47" s="169"/>
      <c r="I47" s="169"/>
      <c r="J47" s="169"/>
      <c r="K47" s="169"/>
      <c r="L47" s="169"/>
      <c r="M47" s="169"/>
      <c r="N47" s="169"/>
      <c r="O47" s="169"/>
      <c r="P47" s="169"/>
      <c r="Q47" s="169"/>
      <c r="R47" s="169"/>
      <c r="S47" s="169"/>
      <c r="T47" s="169"/>
      <c r="U47" s="169"/>
      <c r="V47" s="3"/>
      <c r="W47" s="171"/>
      <c r="X47" s="172"/>
      <c r="Y47" s="173"/>
      <c r="Z47" s="171"/>
      <c r="AA47" s="172"/>
      <c r="AB47" s="173"/>
      <c r="AC47" s="171"/>
      <c r="AD47" s="172"/>
      <c r="AE47" s="173"/>
      <c r="AF47" s="3"/>
      <c r="AG47" s="3"/>
      <c r="AH47" s="3"/>
      <c r="AI47" s="3"/>
      <c r="AJ47" s="3"/>
      <c r="AK47" s="3"/>
      <c r="AL47" s="3"/>
      <c r="AM47" s="3"/>
    </row>
    <row r="48" spans="1:40" ht="17.25" customHeight="1">
      <c r="A48" s="7"/>
      <c r="B48" s="7"/>
      <c r="C48" s="8" t="s">
        <v>44</v>
      </c>
      <c r="D48" s="8"/>
      <c r="E48" s="8"/>
      <c r="F48" s="8"/>
      <c r="G48" s="8"/>
      <c r="H48" s="8"/>
      <c r="I48" s="8"/>
      <c r="J48" s="8"/>
      <c r="K48" s="8"/>
      <c r="L48" s="8"/>
      <c r="M48" s="8"/>
      <c r="N48" s="8"/>
      <c r="O48" s="8"/>
      <c r="P48" s="8"/>
      <c r="Q48" s="8"/>
      <c r="R48" s="8"/>
      <c r="S48" s="8"/>
      <c r="T48" s="8"/>
      <c r="U48" s="8"/>
      <c r="V48" s="18"/>
      <c r="W48" s="174"/>
      <c r="X48" s="175"/>
      <c r="Y48" s="176"/>
      <c r="Z48" s="174"/>
      <c r="AA48" s="175"/>
      <c r="AB48" s="176"/>
      <c r="AC48" s="174"/>
      <c r="AD48" s="175"/>
      <c r="AE48" s="176"/>
      <c r="AF48" s="3"/>
      <c r="AG48" s="3"/>
      <c r="AH48" s="3"/>
      <c r="AI48" s="3"/>
      <c r="AJ48" s="3"/>
      <c r="AK48" s="9"/>
      <c r="AL48" s="3"/>
      <c r="AM48" s="3"/>
    </row>
    <row r="49" spans="1:39" ht="17.25" customHeight="1">
      <c r="A49" s="3"/>
      <c r="B49" s="3"/>
      <c r="C49" s="169" t="s">
        <v>45</v>
      </c>
      <c r="D49" s="169"/>
      <c r="E49" s="169"/>
      <c r="F49" s="169"/>
      <c r="G49" s="169"/>
      <c r="H49" s="169"/>
      <c r="I49" s="169"/>
      <c r="J49" s="169"/>
      <c r="K49" s="169"/>
      <c r="L49" s="169"/>
      <c r="M49" s="169"/>
      <c r="N49" s="169"/>
      <c r="O49" s="169"/>
      <c r="P49" s="169"/>
      <c r="Q49" s="169"/>
      <c r="R49" s="169"/>
      <c r="S49" s="169"/>
      <c r="T49" s="169"/>
      <c r="U49" s="169"/>
      <c r="V49" s="18"/>
      <c r="W49" s="177"/>
      <c r="X49" s="178"/>
      <c r="Y49" s="179"/>
      <c r="Z49" s="177"/>
      <c r="AA49" s="178"/>
      <c r="AB49" s="179"/>
      <c r="AC49" s="177"/>
      <c r="AD49" s="178"/>
      <c r="AE49" s="179"/>
      <c r="AF49" s="3"/>
      <c r="AG49" s="3"/>
      <c r="AH49" s="3"/>
      <c r="AI49" s="168" t="s">
        <v>166</v>
      </c>
      <c r="AJ49" s="168"/>
      <c r="AK49" s="168"/>
      <c r="AL49" s="168"/>
      <c r="AM49" s="168"/>
    </row>
    <row r="50" spans="1:39" ht="17.25" customHeight="1">
      <c r="W50" s="3"/>
      <c r="X50" s="3"/>
      <c r="Y50" s="3"/>
      <c r="Z50" s="3"/>
      <c r="AA50" s="3"/>
      <c r="AB50" s="3"/>
      <c r="AC50" s="3"/>
      <c r="AD50" s="3"/>
      <c r="AE50" s="3"/>
      <c r="AF50" s="3"/>
      <c r="AG50" s="3"/>
      <c r="AH50" s="3"/>
      <c r="AI50" s="47"/>
      <c r="AJ50" s="47"/>
      <c r="AK50" s="47"/>
      <c r="AL50" s="47"/>
      <c r="AM50" s="47"/>
    </row>
    <row r="51" spans="1:39" ht="17.25" customHeight="1">
      <c r="A51" s="32"/>
      <c r="B51" s="39"/>
      <c r="C51" s="39"/>
      <c r="D51" s="39"/>
      <c r="E51" s="21"/>
      <c r="F51" s="21"/>
      <c r="G51" s="21"/>
      <c r="H51" s="21"/>
      <c r="I51" s="21"/>
      <c r="J51" s="21"/>
      <c r="K51" s="21"/>
      <c r="L51" s="21"/>
      <c r="M51" s="21"/>
      <c r="N51" s="21"/>
      <c r="O51" s="21"/>
      <c r="P51" s="21"/>
      <c r="Q51" s="21"/>
      <c r="R51" s="21"/>
      <c r="S51" s="21"/>
      <c r="T51" s="21"/>
      <c r="U51" s="21"/>
      <c r="V51" s="21"/>
      <c r="W51" s="21"/>
    </row>
    <row r="52" spans="1:39" ht="17.25" customHeight="1">
      <c r="A52" s="32"/>
      <c r="B52" s="21"/>
      <c r="C52" s="17"/>
      <c r="D52" s="17"/>
      <c r="E52" s="17"/>
      <c r="F52" s="17"/>
      <c r="G52" s="17"/>
      <c r="H52" s="17"/>
      <c r="I52" s="17"/>
      <c r="J52" s="17"/>
      <c r="K52" s="17"/>
      <c r="L52" s="17"/>
      <c r="M52" s="17"/>
      <c r="N52" s="17"/>
      <c r="O52" s="17"/>
      <c r="P52" s="17"/>
      <c r="Q52" s="17"/>
      <c r="R52" s="17"/>
      <c r="S52" s="17"/>
      <c r="T52" s="17"/>
      <c r="U52" s="17"/>
      <c r="V52" s="21"/>
      <c r="W52" s="21"/>
    </row>
    <row r="53" spans="1:39" ht="17.25" customHeight="1">
      <c r="A53" s="32"/>
      <c r="B53" s="21"/>
      <c r="C53" s="17"/>
      <c r="D53" s="17"/>
      <c r="E53" s="17"/>
      <c r="F53" s="17"/>
      <c r="G53" s="17"/>
      <c r="H53" s="17"/>
      <c r="I53" s="17"/>
      <c r="J53" s="17"/>
      <c r="K53" s="17"/>
      <c r="L53" s="17"/>
      <c r="M53" s="17"/>
      <c r="N53" s="17"/>
      <c r="O53" s="17"/>
      <c r="P53" s="17"/>
      <c r="Q53" s="17"/>
      <c r="R53" s="17"/>
      <c r="S53" s="17"/>
      <c r="T53" s="17"/>
      <c r="U53" s="17"/>
      <c r="V53" s="21"/>
      <c r="W53" s="21"/>
    </row>
    <row r="54" spans="1:39" ht="17.25" customHeight="1">
      <c r="A54" s="32"/>
      <c r="B54" s="21"/>
      <c r="C54" s="21"/>
      <c r="D54" s="21"/>
      <c r="E54" s="21"/>
      <c r="F54" s="21"/>
      <c r="G54" s="21"/>
      <c r="H54" s="37"/>
      <c r="I54" s="37"/>
      <c r="J54" s="37"/>
      <c r="K54" s="37"/>
      <c r="L54" s="37"/>
      <c r="M54" s="39"/>
      <c r="N54" s="39"/>
      <c r="O54" s="39"/>
      <c r="P54" s="39"/>
      <c r="Q54" s="21"/>
      <c r="R54" s="21"/>
      <c r="S54" s="21"/>
      <c r="T54" s="21"/>
      <c r="U54" s="21"/>
      <c r="V54" s="21"/>
      <c r="W54" s="21"/>
    </row>
    <row r="55" spans="1:39" ht="17.25" customHeight="1">
      <c r="A55" s="32"/>
      <c r="B55" s="21"/>
      <c r="C55" s="21"/>
      <c r="D55" s="21"/>
      <c r="E55" s="21"/>
      <c r="F55" s="21"/>
      <c r="G55" s="21"/>
      <c r="H55" s="37"/>
      <c r="I55" s="37"/>
      <c r="J55" s="37"/>
      <c r="K55" s="37"/>
      <c r="L55" s="37"/>
      <c r="M55" s="39"/>
      <c r="N55" s="39"/>
      <c r="O55" s="39"/>
      <c r="P55" s="39"/>
      <c r="Q55" s="21"/>
      <c r="R55" s="21"/>
      <c r="S55" s="21"/>
      <c r="T55" s="21"/>
      <c r="U55" s="21"/>
      <c r="V55" s="21"/>
      <c r="W55" s="21"/>
    </row>
    <row r="56" spans="1:39" ht="17.25" customHeight="1">
      <c r="A56" s="36"/>
      <c r="B56" s="21"/>
      <c r="C56" s="21"/>
      <c r="D56" s="21"/>
      <c r="E56" s="21"/>
      <c r="F56" s="21"/>
      <c r="G56" s="21"/>
      <c r="H56" s="37"/>
      <c r="I56" s="37"/>
      <c r="J56" s="37"/>
      <c r="K56" s="37"/>
      <c r="L56" s="37"/>
      <c r="M56" s="39"/>
      <c r="N56" s="39"/>
      <c r="O56" s="39"/>
      <c r="P56" s="39"/>
      <c r="Q56" s="21"/>
      <c r="R56" s="21"/>
      <c r="S56" s="21"/>
      <c r="T56" s="21"/>
      <c r="U56" s="21"/>
      <c r="V56" s="21"/>
      <c r="W56" s="21"/>
    </row>
    <row r="57" spans="1:39" ht="17.25" customHeight="1">
      <c r="B57" s="21"/>
      <c r="C57" s="21"/>
      <c r="D57" s="21"/>
      <c r="E57" s="16"/>
      <c r="F57" s="16"/>
      <c r="G57" s="16"/>
      <c r="H57" s="37"/>
      <c r="I57" s="37"/>
      <c r="J57" s="37"/>
      <c r="K57" s="37"/>
      <c r="L57" s="37"/>
      <c r="M57" s="39"/>
      <c r="N57" s="39"/>
      <c r="O57" s="39"/>
      <c r="P57" s="39"/>
      <c r="Q57" s="21"/>
      <c r="R57" s="21"/>
      <c r="S57" s="21"/>
      <c r="T57" s="21"/>
      <c r="U57" s="21"/>
      <c r="V57" s="21"/>
      <c r="W57" s="21"/>
    </row>
    <row r="58" spans="1:39" ht="17.25" customHeight="1">
      <c r="A58" s="3"/>
      <c r="B58" s="38"/>
      <c r="C58" s="38"/>
      <c r="D58" s="38"/>
      <c r="E58" s="38"/>
      <c r="F58" s="38"/>
      <c r="G58" s="38"/>
      <c r="H58" s="38"/>
      <c r="I58" s="38"/>
      <c r="J58" s="38"/>
      <c r="K58" s="38"/>
      <c r="L58" s="38"/>
      <c r="M58" s="38"/>
      <c r="N58" s="38"/>
      <c r="O58" s="38"/>
      <c r="P58" s="38"/>
      <c r="Q58" s="38"/>
      <c r="R58" s="38"/>
      <c r="S58" s="38"/>
      <c r="T58" s="38"/>
      <c r="U58" s="38"/>
      <c r="V58" s="38"/>
      <c r="W58" s="38"/>
    </row>
    <row r="60" spans="1:39" ht="17.25" customHeight="1">
      <c r="A60" s="30"/>
      <c r="B60" s="30"/>
      <c r="C60" s="30"/>
      <c r="D60" s="30"/>
      <c r="E60" s="30"/>
      <c r="F60" s="30"/>
      <c r="G60" s="30"/>
      <c r="H60" s="30"/>
      <c r="I60" s="30"/>
      <c r="J60" s="30"/>
      <c r="K60" s="30"/>
      <c r="L60" s="21"/>
      <c r="M60" s="21"/>
      <c r="N60" s="21"/>
      <c r="O60" s="21"/>
      <c r="P60" s="21"/>
      <c r="Q60" s="21"/>
      <c r="R60" s="25"/>
      <c r="S60" s="12"/>
      <c r="T60" s="13"/>
      <c r="U60" s="13"/>
      <c r="V60" s="12"/>
      <c r="W60" s="24"/>
      <c r="X60" s="24"/>
      <c r="Y60" s="24"/>
      <c r="Z60" s="24"/>
      <c r="AA60" s="12"/>
      <c r="AB60" s="38"/>
      <c r="AC60" s="38"/>
      <c r="AD60" s="38"/>
      <c r="AE60" s="38"/>
      <c r="AF60" s="38"/>
      <c r="AG60" s="38"/>
      <c r="AH60" s="38"/>
      <c r="AI60" s="38"/>
      <c r="AJ60" s="38"/>
      <c r="AK60" s="38"/>
      <c r="AL60" s="38"/>
      <c r="AM60" s="38"/>
    </row>
    <row r="61" spans="1:39" ht="17.25" customHeight="1">
      <c r="A61" s="33"/>
      <c r="B61" s="33"/>
      <c r="C61" s="33"/>
      <c r="D61" s="33"/>
      <c r="E61" s="33"/>
      <c r="F61" s="33"/>
      <c r="G61" s="33"/>
      <c r="H61" s="33"/>
      <c r="I61" s="33"/>
      <c r="J61" s="33"/>
      <c r="K61" s="33"/>
      <c r="L61" s="33"/>
      <c r="M61" s="46"/>
      <c r="N61" s="46"/>
      <c r="O61" s="46"/>
      <c r="P61" s="55"/>
      <c r="Q61" s="46"/>
      <c r="R61" s="46"/>
      <c r="S61" s="46"/>
      <c r="T61" s="46"/>
      <c r="U61" s="46"/>
      <c r="V61" s="46"/>
      <c r="W61" s="46"/>
      <c r="X61" s="46"/>
      <c r="Y61" s="46"/>
      <c r="Z61" s="46"/>
      <c r="AA61" s="46"/>
      <c r="AB61" s="46"/>
      <c r="AC61" s="46"/>
      <c r="AD61" s="46"/>
      <c r="AE61" s="46"/>
      <c r="AF61" s="46"/>
      <c r="AG61" s="46"/>
      <c r="AH61" s="46"/>
      <c r="AI61" s="46"/>
      <c r="AJ61" s="55"/>
      <c r="AK61" s="46"/>
      <c r="AL61" s="46"/>
      <c r="AM61" s="46"/>
    </row>
    <row r="62" spans="1:39" ht="17.25" customHeight="1">
      <c r="A62" s="33"/>
      <c r="B62" s="33"/>
      <c r="C62" s="33"/>
      <c r="D62" s="33"/>
      <c r="E62" s="33"/>
      <c r="F62" s="33"/>
      <c r="G62" s="33"/>
      <c r="H62" s="33"/>
      <c r="I62" s="33"/>
      <c r="J62" s="33"/>
      <c r="K62" s="33"/>
      <c r="L62" s="33"/>
      <c r="M62" s="46"/>
      <c r="N62" s="46"/>
      <c r="O62" s="46"/>
      <c r="P62" s="55"/>
      <c r="Q62" s="46"/>
      <c r="R62" s="46"/>
      <c r="S62" s="46"/>
      <c r="T62" s="46"/>
      <c r="U62" s="46"/>
      <c r="V62" s="46"/>
      <c r="W62" s="46"/>
      <c r="X62" s="46"/>
      <c r="Y62" s="46"/>
      <c r="Z62" s="46"/>
      <c r="AA62" s="46"/>
      <c r="AB62" s="46"/>
      <c r="AC62" s="46"/>
      <c r="AD62" s="46"/>
      <c r="AE62" s="46"/>
      <c r="AF62" s="46"/>
      <c r="AG62" s="46"/>
      <c r="AH62" s="46"/>
      <c r="AI62" s="46"/>
      <c r="AJ62" s="55"/>
      <c r="AK62" s="46"/>
      <c r="AL62" s="46"/>
      <c r="AM62" s="46"/>
    </row>
    <row r="63" spans="1:39" ht="17.25" customHeight="1">
      <c r="A63" s="33"/>
      <c r="B63" s="33"/>
      <c r="C63" s="33"/>
      <c r="D63" s="33"/>
      <c r="E63" s="33"/>
      <c r="F63" s="33"/>
      <c r="G63" s="33"/>
      <c r="H63" s="33"/>
      <c r="I63" s="33"/>
      <c r="J63" s="33"/>
      <c r="K63" s="33"/>
      <c r="L63" s="33"/>
      <c r="M63" s="46"/>
      <c r="N63" s="46"/>
      <c r="O63" s="46"/>
      <c r="P63" s="55"/>
      <c r="Q63" s="46"/>
      <c r="R63" s="46"/>
      <c r="S63" s="46"/>
      <c r="T63" s="46"/>
      <c r="U63" s="46"/>
      <c r="V63" s="46"/>
      <c r="W63" s="46"/>
      <c r="X63" s="46"/>
      <c r="Y63" s="46"/>
      <c r="Z63" s="46"/>
      <c r="AA63" s="46"/>
      <c r="AB63" s="46"/>
      <c r="AC63" s="46"/>
      <c r="AD63" s="46"/>
      <c r="AE63" s="46"/>
      <c r="AF63" s="46"/>
      <c r="AG63" s="46"/>
      <c r="AH63" s="46"/>
      <c r="AI63" s="46"/>
      <c r="AJ63" s="55"/>
      <c r="AK63" s="46"/>
      <c r="AL63" s="46"/>
      <c r="AM63" s="46"/>
    </row>
    <row r="64" spans="1:39" ht="17.25" customHeight="1">
      <c r="A64" s="33"/>
      <c r="B64" s="33"/>
      <c r="C64" s="33"/>
      <c r="D64" s="33"/>
      <c r="E64" s="33"/>
      <c r="F64" s="33"/>
      <c r="G64" s="33"/>
      <c r="H64" s="33"/>
      <c r="I64" s="33"/>
      <c r="J64" s="33"/>
      <c r="K64" s="33"/>
      <c r="L64" s="33"/>
      <c r="M64" s="46"/>
      <c r="N64" s="46"/>
      <c r="O64" s="46"/>
      <c r="P64" s="55"/>
      <c r="Q64" s="46"/>
      <c r="R64" s="46"/>
      <c r="S64" s="46"/>
      <c r="T64" s="46"/>
      <c r="U64" s="46"/>
      <c r="V64" s="46"/>
      <c r="W64" s="46"/>
      <c r="X64" s="46"/>
      <c r="Y64" s="46"/>
      <c r="Z64" s="46"/>
      <c r="AA64" s="46"/>
      <c r="AB64" s="46"/>
      <c r="AC64" s="46"/>
      <c r="AD64" s="46"/>
      <c r="AE64" s="46"/>
      <c r="AF64" s="46"/>
      <c r="AG64" s="46"/>
      <c r="AH64" s="46"/>
      <c r="AI64" s="46"/>
      <c r="AJ64" s="55"/>
      <c r="AK64" s="46"/>
      <c r="AL64" s="46"/>
      <c r="AM64" s="46"/>
    </row>
    <row r="65" spans="1:39" ht="17.25" customHeight="1">
      <c r="A65" s="33"/>
      <c r="B65" s="33"/>
      <c r="C65" s="33"/>
      <c r="D65" s="33"/>
      <c r="E65" s="33"/>
      <c r="F65" s="33"/>
      <c r="G65" s="33"/>
      <c r="H65" s="33"/>
      <c r="I65" s="33"/>
      <c r="J65" s="33"/>
      <c r="K65" s="33"/>
      <c r="L65" s="33"/>
      <c r="M65" s="46"/>
      <c r="N65" s="46"/>
      <c r="O65" s="46"/>
      <c r="P65" s="55"/>
      <c r="Q65" s="46"/>
      <c r="R65" s="46"/>
      <c r="S65" s="46"/>
      <c r="T65" s="46"/>
      <c r="U65" s="46"/>
      <c r="V65" s="46"/>
      <c r="W65" s="46"/>
      <c r="X65" s="46"/>
      <c r="Y65" s="46"/>
      <c r="Z65" s="46"/>
      <c r="AA65" s="46"/>
      <c r="AB65" s="46"/>
      <c r="AC65" s="46"/>
      <c r="AD65" s="46"/>
      <c r="AE65" s="46"/>
      <c r="AF65" s="46"/>
      <c r="AG65" s="46"/>
      <c r="AH65" s="46"/>
      <c r="AI65" s="46"/>
      <c r="AJ65" s="55"/>
      <c r="AK65" s="46"/>
      <c r="AL65" s="46"/>
      <c r="AM65" s="46"/>
    </row>
  </sheetData>
  <mergeCells count="229">
    <mergeCell ref="A1:AN1"/>
    <mergeCell ref="AL7:AM7"/>
    <mergeCell ref="AH7:AI7"/>
    <mergeCell ref="AG5:AJ5"/>
    <mergeCell ref="A11:E11"/>
    <mergeCell ref="F10:F11"/>
    <mergeCell ref="Z10:AM10"/>
    <mergeCell ref="A5:E5"/>
    <mergeCell ref="A7:E8"/>
    <mergeCell ref="F7:F8"/>
    <mergeCell ref="A9:E9"/>
    <mergeCell ref="A10:E10"/>
    <mergeCell ref="AB2:AL2"/>
    <mergeCell ref="S4:AN4"/>
    <mergeCell ref="AK5:AN5"/>
    <mergeCell ref="G8:R8"/>
    <mergeCell ref="G10:R11"/>
    <mergeCell ref="A3:E3"/>
    <mergeCell ref="G6:Q6"/>
    <mergeCell ref="G9:M9"/>
    <mergeCell ref="S5:AF5"/>
    <mergeCell ref="S7:AF7"/>
    <mergeCell ref="W9:AN9"/>
    <mergeCell ref="Z11:AM11"/>
    <mergeCell ref="G3:R3"/>
    <mergeCell ref="G5:R5"/>
    <mergeCell ref="G7:R7"/>
    <mergeCell ref="AG14:AN15"/>
    <mergeCell ref="S12:AN12"/>
    <mergeCell ref="V13:AD13"/>
    <mergeCell ref="Z14:AD15"/>
    <mergeCell ref="S8:AD8"/>
    <mergeCell ref="AE8:AF8"/>
    <mergeCell ref="M14:U15"/>
    <mergeCell ref="A13:U13"/>
    <mergeCell ref="S6:AD6"/>
    <mergeCell ref="AE6:AF6"/>
    <mergeCell ref="AE13:AN13"/>
    <mergeCell ref="A14:B15"/>
    <mergeCell ref="C14:J15"/>
    <mergeCell ref="K14:L15"/>
    <mergeCell ref="AJ17:AN17"/>
    <mergeCell ref="V14:W17"/>
    <mergeCell ref="X14:Y15"/>
    <mergeCell ref="X16:Y17"/>
    <mergeCell ref="E23:K23"/>
    <mergeCell ref="U19:V19"/>
    <mergeCell ref="W19:X19"/>
    <mergeCell ref="Y19:AE19"/>
    <mergeCell ref="AG16:AN16"/>
    <mergeCell ref="AE14:AF15"/>
    <mergeCell ref="A18:E18"/>
    <mergeCell ref="AF19:AG19"/>
    <mergeCell ref="F18:AM18"/>
    <mergeCell ref="AE16:AF17"/>
    <mergeCell ref="M16:U16"/>
    <mergeCell ref="K16:L16"/>
    <mergeCell ref="M17:U17"/>
    <mergeCell ref="K17:L17"/>
    <mergeCell ref="AH17:AI17"/>
    <mergeCell ref="AL19:AN19"/>
    <mergeCell ref="R20:T20"/>
    <mergeCell ref="R21:T21"/>
    <mergeCell ref="AE37:AG37"/>
    <mergeCell ref="AH37:AJ37"/>
    <mergeCell ref="AH24:AK24"/>
    <mergeCell ref="AD25:AH26"/>
    <mergeCell ref="AI25:AJ26"/>
    <mergeCell ref="AK25:AN26"/>
    <mergeCell ref="U38:X38"/>
    <mergeCell ref="U39:X39"/>
    <mergeCell ref="AK37:AN37"/>
    <mergeCell ref="Y38:Z38"/>
    <mergeCell ref="A25:AC26"/>
    <mergeCell ref="L39:N39"/>
    <mergeCell ref="U37:X37"/>
    <mergeCell ref="AE38:AF38"/>
    <mergeCell ref="R39:T39"/>
    <mergeCell ref="AH38:AJ38"/>
    <mergeCell ref="Y37:AA37"/>
    <mergeCell ref="A37:C41"/>
    <mergeCell ref="D38:H38"/>
    <mergeCell ref="D39:H39"/>
    <mergeCell ref="D40:H40"/>
    <mergeCell ref="D41:H41"/>
    <mergeCell ref="D37:H37"/>
    <mergeCell ref="I38:J38"/>
    <mergeCell ref="AK41:AN41"/>
    <mergeCell ref="AK38:AN38"/>
    <mergeCell ref="AH39:AJ39"/>
    <mergeCell ref="AK39:AN39"/>
    <mergeCell ref="AH41:AJ41"/>
    <mergeCell ref="Y24:AE24"/>
    <mergeCell ref="A27:AN27"/>
    <mergeCell ref="AH40:AJ40"/>
    <mergeCell ref="AK40:AN40"/>
    <mergeCell ref="R38:T38"/>
    <mergeCell ref="AB39:AD39"/>
    <mergeCell ref="AE39:AF39"/>
    <mergeCell ref="AB40:AD40"/>
    <mergeCell ref="AE40:AF40"/>
    <mergeCell ref="AB41:AD41"/>
    <mergeCell ref="AE41:AF41"/>
    <mergeCell ref="Y39:Z39"/>
    <mergeCell ref="Y40:Z40"/>
    <mergeCell ref="Y41:Z41"/>
    <mergeCell ref="O37:Q37"/>
    <mergeCell ref="R37:T37"/>
    <mergeCell ref="A29:AN29"/>
    <mergeCell ref="A30:AN30"/>
    <mergeCell ref="A31:AN31"/>
    <mergeCell ref="I37:K37"/>
    <mergeCell ref="A42:E43"/>
    <mergeCell ref="AB42:AD42"/>
    <mergeCell ref="AB43:AD43"/>
    <mergeCell ref="AB44:AD44"/>
    <mergeCell ref="O44:S44"/>
    <mergeCell ref="O42:S42"/>
    <mergeCell ref="O43:S43"/>
    <mergeCell ref="F44:H44"/>
    <mergeCell ref="I44:J44"/>
    <mergeCell ref="K44:M44"/>
    <mergeCell ref="A44:E44"/>
    <mergeCell ref="L40:N40"/>
    <mergeCell ref="L41:N41"/>
    <mergeCell ref="L37:N37"/>
    <mergeCell ref="L38:N38"/>
    <mergeCell ref="O38:P38"/>
    <mergeCell ref="O39:P39"/>
    <mergeCell ref="O40:P40"/>
    <mergeCell ref="V42:Z42"/>
    <mergeCell ref="V43:Z43"/>
    <mergeCell ref="O41:P41"/>
    <mergeCell ref="AB38:AD38"/>
    <mergeCell ref="A45:E45"/>
    <mergeCell ref="V45:Z45"/>
    <mergeCell ref="I39:J39"/>
    <mergeCell ref="I40:J40"/>
    <mergeCell ref="I41:J41"/>
    <mergeCell ref="Z16:AD17"/>
    <mergeCell ref="AI49:AM49"/>
    <mergeCell ref="C49:U49"/>
    <mergeCell ref="W46:Y46"/>
    <mergeCell ref="Z46:AB46"/>
    <mergeCell ref="AC46:AE46"/>
    <mergeCell ref="C47:U47"/>
    <mergeCell ref="W47:Y49"/>
    <mergeCell ref="Z47:AB49"/>
    <mergeCell ref="AC47:AE49"/>
    <mergeCell ref="AB37:AD37"/>
    <mergeCell ref="R40:T40"/>
    <mergeCell ref="R41:T41"/>
    <mergeCell ref="U40:X40"/>
    <mergeCell ref="U41:X41"/>
    <mergeCell ref="L42:M43"/>
    <mergeCell ref="F42:K43"/>
    <mergeCell ref="O45:S45"/>
    <mergeCell ref="N42:N45"/>
    <mergeCell ref="F45:H45"/>
    <mergeCell ref="K45:M45"/>
    <mergeCell ref="I45:J45"/>
    <mergeCell ref="AB45:AD45"/>
    <mergeCell ref="V44:Z44"/>
    <mergeCell ref="AH19:AK19"/>
    <mergeCell ref="AH20:AK20"/>
    <mergeCell ref="N21:Q21"/>
    <mergeCell ref="N22:Q22"/>
    <mergeCell ref="N23:Q23"/>
    <mergeCell ref="AH21:AK21"/>
    <mergeCell ref="AH22:AK22"/>
    <mergeCell ref="A28:K28"/>
    <mergeCell ref="U21:V21"/>
    <mergeCell ref="U22:V22"/>
    <mergeCell ref="U23:V23"/>
    <mergeCell ref="U24:V24"/>
    <mergeCell ref="W20:X20"/>
    <mergeCell ref="W21:X21"/>
    <mergeCell ref="W22:X22"/>
    <mergeCell ref="L19:M19"/>
    <mergeCell ref="R19:T19"/>
    <mergeCell ref="A33:T36"/>
    <mergeCell ref="U33:AN36"/>
    <mergeCell ref="E19:K19"/>
    <mergeCell ref="A19:B19"/>
    <mergeCell ref="C19:D19"/>
    <mergeCell ref="L20:M20"/>
    <mergeCell ref="L21:M21"/>
    <mergeCell ref="L22:M22"/>
    <mergeCell ref="E20:K20"/>
    <mergeCell ref="N19:Q19"/>
    <mergeCell ref="N20:Q20"/>
    <mergeCell ref="A20:B20"/>
    <mergeCell ref="A21:B21"/>
    <mergeCell ref="A22:B22"/>
    <mergeCell ref="C20:D20"/>
    <mergeCell ref="C22:D22"/>
    <mergeCell ref="C21:D21"/>
    <mergeCell ref="E21:K21"/>
    <mergeCell ref="E22:K22"/>
    <mergeCell ref="W23:X23"/>
    <mergeCell ref="L23:M23"/>
    <mergeCell ref="A32:H32"/>
    <mergeCell ref="E24:K24"/>
    <mergeCell ref="U20:V20"/>
    <mergeCell ref="Y20:AE20"/>
    <mergeCell ref="AF24:AG24"/>
    <mergeCell ref="Y21:AE21"/>
    <mergeCell ref="AF21:AG21"/>
    <mergeCell ref="R24:T24"/>
    <mergeCell ref="Y22:AE22"/>
    <mergeCell ref="Y23:AE23"/>
    <mergeCell ref="A24:B24"/>
    <mergeCell ref="C24:D24"/>
    <mergeCell ref="N24:Q24"/>
    <mergeCell ref="W24:X24"/>
    <mergeCell ref="L24:M24"/>
    <mergeCell ref="R22:T22"/>
    <mergeCell ref="R23:T23"/>
    <mergeCell ref="A23:B23"/>
    <mergeCell ref="C23:D23"/>
    <mergeCell ref="AL20:AN20"/>
    <mergeCell ref="AL21:AN21"/>
    <mergeCell ref="AL22:AN22"/>
    <mergeCell ref="AL23:AN23"/>
    <mergeCell ref="AL24:AN24"/>
    <mergeCell ref="AH23:AK23"/>
    <mergeCell ref="AF20:AG20"/>
    <mergeCell ref="AF22:AG22"/>
    <mergeCell ref="AF23:AG23"/>
  </mergeCells>
  <phoneticPr fontId="1"/>
  <printOptions horizontalCentered="1" verticalCentered="1"/>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7"/>
  <sheetViews>
    <sheetView workbookViewId="0">
      <selection sqref="A1:B1"/>
    </sheetView>
  </sheetViews>
  <sheetFormatPr defaultRowHeight="13.5"/>
  <cols>
    <col min="1" max="1" width="23.75" style="95" customWidth="1"/>
    <col min="2" max="2" width="9.25" style="95" bestFit="1" customWidth="1"/>
    <col min="3" max="4" width="10.625" style="96" customWidth="1"/>
    <col min="5" max="16384" width="9" style="95"/>
  </cols>
  <sheetData>
    <row r="1" spans="1:4">
      <c r="A1" s="369" t="s">
        <v>108</v>
      </c>
      <c r="B1" s="369"/>
      <c r="C1" s="94" t="s">
        <v>106</v>
      </c>
      <c r="D1" s="94" t="s">
        <v>107</v>
      </c>
    </row>
    <row r="2" spans="1:4">
      <c r="A2" s="97">
        <v>45748</v>
      </c>
      <c r="B2" s="91" t="s">
        <v>129</v>
      </c>
      <c r="C2" s="98" t="str">
        <f>IFERROR(IF($B2="休館日","ー",6500+IF($B2="花火大会",500,IF($B2="特定日",500,0))+IF(WEEKDAY($A2,2)=6,500,IF(WEEKDAY($A2,2)=7,500,IF(COUNTIF(祝日リスト!$B:$B,$A2)&gt;0,500,0)))),"")</f>
        <v>ー</v>
      </c>
      <c r="D2" s="98" t="str">
        <f>IFERROR(IF($B2="休館日","ー",7000+IF($B2="花火大会",500,IF($B2="特定日",500,0))+IF(WEEKDAY($A2,2)=6,500,IF(WEEKDAY($A2,2)=7,500,IF(COUNTIF(祝日リスト!$B:$B,$A2)&gt;0,500,0)))),"")</f>
        <v>ー</v>
      </c>
    </row>
    <row r="3" spans="1:4">
      <c r="A3" s="97">
        <v>45749</v>
      </c>
      <c r="B3" s="91" t="s">
        <v>129</v>
      </c>
      <c r="C3" s="98" t="str">
        <f>IFERROR(IF($B3="休館日","ー",6500+IF($B3="花火大会",500,IF($B3="特定日",500,0))+IF(WEEKDAY($A3,2)=6,500,IF(WEEKDAY($A3,2)=7,500,IF(COUNTIF(祝日リスト!$B:$B,$A3)&gt;0,500,0)))),"")</f>
        <v>ー</v>
      </c>
      <c r="D3" s="98" t="str">
        <f>IFERROR(IF($B3="休館日","ー",7000+IF($B3="花火大会",500,IF($B3="特定日",500,0))+IF(WEEKDAY($A3,2)=6,500,IF(WEEKDAY($A3,2)=7,500,IF(COUNTIF(祝日リスト!$B:$B,$A3)&gt;0,500,0)))),"")</f>
        <v>ー</v>
      </c>
    </row>
    <row r="4" spans="1:4">
      <c r="A4" s="97">
        <v>45750</v>
      </c>
      <c r="B4" s="91"/>
      <c r="C4" s="98">
        <f>IFERROR(IF($B4="休館日","ー",6500+IF($B4="花火大会",500,IF($B4="特定日",500,0))+IF(WEEKDAY($A4,2)=6,500,IF(WEEKDAY($A4,2)=7,500,IF(COUNTIF(祝日リスト!$B:$B,$A4)&gt;0,500,0)))),"")</f>
        <v>6500</v>
      </c>
      <c r="D4" s="98">
        <f>IFERROR(IF($B4="休館日","ー",7000+IF($B4="花火大会",500,IF($B4="特定日",500,0))+IF(WEEKDAY($A4,2)=6,500,IF(WEEKDAY($A4,2)=7,500,IF(COUNTIF(祝日リスト!$B:$B,$A4)&gt;0,500,0)))),"")</f>
        <v>7000</v>
      </c>
    </row>
    <row r="5" spans="1:4">
      <c r="A5" s="97">
        <v>45751</v>
      </c>
      <c r="B5" s="91"/>
      <c r="C5" s="98">
        <f>IFERROR(IF($B5="休館日","ー",6500+IF($B5="花火大会",500,IF($B5="特定日",500,0))+IF(WEEKDAY($A5,2)=6,500,IF(WEEKDAY($A5,2)=7,500,IF(COUNTIF(祝日リスト!$B:$B,$A5)&gt;0,500,0)))),"")</f>
        <v>6500</v>
      </c>
      <c r="D5" s="98">
        <f>IFERROR(IF($B5="休館日","ー",7000+IF($B5="花火大会",500,IF($B5="特定日",500,0))+IF(WEEKDAY($A5,2)=6,500,IF(WEEKDAY($A5,2)=7,500,IF(COUNTIF(祝日リスト!$B:$B,$A5)&gt;0,500,0)))),"")</f>
        <v>7000</v>
      </c>
    </row>
    <row r="6" spans="1:4">
      <c r="A6" s="97">
        <v>45752</v>
      </c>
      <c r="B6" s="91"/>
      <c r="C6" s="98">
        <f>IFERROR(IF($B6="休館日","ー",6500+IF($B6="花火大会",500,IF($B6="特定日",500,0))+IF(WEEKDAY($A6,2)=6,500,IF(WEEKDAY($A6,2)=7,500,IF(COUNTIF(祝日リスト!$B:$B,$A6)&gt;0,500,0)))),"")</f>
        <v>7000</v>
      </c>
      <c r="D6" s="98">
        <f>IFERROR(IF($B6="休館日","ー",7000+IF($B6="花火大会",500,IF($B6="特定日",500,0))+IF(WEEKDAY($A6,2)=6,500,IF(WEEKDAY($A6,2)=7,500,IF(COUNTIF(祝日リスト!$B:$B,$A6)&gt;0,500,0)))),"")</f>
        <v>7500</v>
      </c>
    </row>
    <row r="7" spans="1:4">
      <c r="A7" s="97">
        <v>45753</v>
      </c>
      <c r="B7" s="91"/>
      <c r="C7" s="98">
        <f>IFERROR(IF($B7="休館日","ー",6500+IF($B7="花火大会",500,IF($B7="特定日",500,0))+IF(WEEKDAY($A7,2)=6,500,IF(WEEKDAY($A7,2)=7,500,IF(COUNTIF(祝日リスト!$B:$B,$A7)&gt;0,500,0)))),"")</f>
        <v>7000</v>
      </c>
      <c r="D7" s="98">
        <f>IFERROR(IF($B7="休館日","ー",7000+IF($B7="花火大会",500,IF($B7="特定日",500,0))+IF(WEEKDAY($A7,2)=6,500,IF(WEEKDAY($A7,2)=7,500,IF(COUNTIF(祝日リスト!$B:$B,$A7)&gt;0,500,0)))),"")</f>
        <v>7500</v>
      </c>
    </row>
    <row r="8" spans="1:4">
      <c r="A8" s="97">
        <v>45754</v>
      </c>
      <c r="B8" s="91"/>
      <c r="C8" s="98">
        <f>IFERROR(IF($B8="休館日","ー",6500+IF($B8="花火大会",500,IF($B8="特定日",500,0))+IF(WEEKDAY($A8,2)=6,500,IF(WEEKDAY($A8,2)=7,500,IF(COUNTIF(祝日リスト!$B:$B,$A8)&gt;0,500,0)))),"")</f>
        <v>6500</v>
      </c>
      <c r="D8" s="98">
        <f>IFERROR(IF($B8="休館日","ー",7000+IF($B8="花火大会",500,IF($B8="特定日",500,0))+IF(WEEKDAY($A8,2)=6,500,IF(WEEKDAY($A8,2)=7,500,IF(COUNTIF(祝日リスト!$B:$B,$A8)&gt;0,500,0)))),"")</f>
        <v>7000</v>
      </c>
    </row>
    <row r="9" spans="1:4">
      <c r="A9" s="97">
        <v>45755</v>
      </c>
      <c r="B9" s="91" t="s">
        <v>129</v>
      </c>
      <c r="C9" s="98" t="str">
        <f>IFERROR(IF($B9="休館日","ー",6500+IF($B9="花火大会",500,IF($B9="特定日",500,0))+IF(WEEKDAY($A9,2)=6,500,IF(WEEKDAY($A9,2)=7,500,IF(COUNTIF(祝日リスト!$B:$B,$A9)&gt;0,500,0)))),"")</f>
        <v>ー</v>
      </c>
      <c r="D9" s="98" t="str">
        <f>IFERROR(IF($B9="休館日","ー",7000+IF($B9="花火大会",500,IF($B9="特定日",500,0))+IF(WEEKDAY($A9,2)=6,500,IF(WEEKDAY($A9,2)=7,500,IF(COUNTIF(祝日リスト!$B:$B,$A9)&gt;0,500,0)))),"")</f>
        <v>ー</v>
      </c>
    </row>
    <row r="10" spans="1:4">
      <c r="A10" s="97">
        <v>45756</v>
      </c>
      <c r="B10" s="91" t="s">
        <v>129</v>
      </c>
      <c r="C10" s="98" t="str">
        <f>IFERROR(IF($B10="休館日","ー",6500+IF($B10="花火大会",500,IF($B10="特定日",500,0))+IF(WEEKDAY($A10,2)=6,500,IF(WEEKDAY($A10,2)=7,500,IF(COUNTIF(祝日リスト!$B:$B,$A10)&gt;0,500,0)))),"")</f>
        <v>ー</v>
      </c>
      <c r="D10" s="98" t="str">
        <f>IFERROR(IF($B10="休館日","ー",7000+IF($B10="花火大会",500,IF($B10="特定日",500,0))+IF(WEEKDAY($A10,2)=6,500,IF(WEEKDAY($A10,2)=7,500,IF(COUNTIF(祝日リスト!$B:$B,$A10)&gt;0,500,0)))),"")</f>
        <v>ー</v>
      </c>
    </row>
    <row r="11" spans="1:4">
      <c r="A11" s="97">
        <v>45757</v>
      </c>
      <c r="B11" s="91"/>
      <c r="C11" s="98">
        <f>IFERROR(IF($B11="休館日","ー",6500+IF($B11="花火大会",500,IF($B11="特定日",500,0))+IF(WEEKDAY($A11,2)=6,500,IF(WEEKDAY($A11,2)=7,500,IF(COUNTIF(祝日リスト!$B:$B,$A11)&gt;0,500,0)))),"")</f>
        <v>6500</v>
      </c>
      <c r="D11" s="98">
        <f>IFERROR(IF($B11="休館日","ー",7000+IF($B11="花火大会",500,IF($B11="特定日",500,0))+IF(WEEKDAY($A11,2)=6,500,IF(WEEKDAY($A11,2)=7,500,IF(COUNTIF(祝日リスト!$B:$B,$A11)&gt;0,500,0)))),"")</f>
        <v>7000</v>
      </c>
    </row>
    <row r="12" spans="1:4">
      <c r="A12" s="97">
        <v>45758</v>
      </c>
      <c r="B12" s="91"/>
      <c r="C12" s="98">
        <f>IFERROR(IF($B12="休館日","ー",6500+IF($B12="花火大会",500,IF($B12="特定日",500,0))+IF(WEEKDAY($A12,2)=6,500,IF(WEEKDAY($A12,2)=7,500,IF(COUNTIF(祝日リスト!$B:$B,$A12)&gt;0,500,0)))),"")</f>
        <v>6500</v>
      </c>
      <c r="D12" s="98">
        <f>IFERROR(IF($B12="休館日","ー",7000+IF($B12="花火大会",500,IF($B12="特定日",500,0))+IF(WEEKDAY($A12,2)=6,500,IF(WEEKDAY($A12,2)=7,500,IF(COUNTIF(祝日リスト!$B:$B,$A12)&gt;0,500,0)))),"")</f>
        <v>7000</v>
      </c>
    </row>
    <row r="13" spans="1:4">
      <c r="A13" s="97">
        <v>45759</v>
      </c>
      <c r="B13" s="91"/>
      <c r="C13" s="98">
        <f>IFERROR(IF($B13="休館日","ー",6500+IF($B13="花火大会",500,IF($B13="特定日",500,0))+IF(WEEKDAY($A13,2)=6,500,IF(WEEKDAY($A13,2)=7,500,IF(COUNTIF(祝日リスト!$B:$B,$A13)&gt;0,500,0)))),"")</f>
        <v>7000</v>
      </c>
      <c r="D13" s="98">
        <f>IFERROR(IF($B13="休館日","ー",7000+IF($B13="花火大会",500,IF($B13="特定日",500,0))+IF(WEEKDAY($A13,2)=6,500,IF(WEEKDAY($A13,2)=7,500,IF(COUNTIF(祝日リスト!$B:$B,$A13)&gt;0,500,0)))),"")</f>
        <v>7500</v>
      </c>
    </row>
    <row r="14" spans="1:4">
      <c r="A14" s="97">
        <v>45760</v>
      </c>
      <c r="B14" s="91"/>
      <c r="C14" s="98">
        <f>IFERROR(IF($B14="休館日","ー",6500+IF($B14="花火大会",500,IF($B14="特定日",500,0))+IF(WEEKDAY($A14,2)=6,500,IF(WEEKDAY($A14,2)=7,500,IF(COUNTIF(祝日リスト!$B:$B,$A14)&gt;0,500,0)))),"")</f>
        <v>7000</v>
      </c>
      <c r="D14" s="98">
        <f>IFERROR(IF($B14="休館日","ー",7000+IF($B14="花火大会",500,IF($B14="特定日",500,0))+IF(WEEKDAY($A14,2)=6,500,IF(WEEKDAY($A14,2)=7,500,IF(COUNTIF(祝日リスト!$B:$B,$A14)&gt;0,500,0)))),"")</f>
        <v>7500</v>
      </c>
    </row>
    <row r="15" spans="1:4">
      <c r="A15" s="97">
        <v>45761</v>
      </c>
      <c r="B15" s="91"/>
      <c r="C15" s="98">
        <f>IFERROR(IF($B15="休館日","ー",6500+IF($B15="花火大会",500,IF($B15="特定日",500,0))+IF(WEEKDAY($A15,2)=6,500,IF(WEEKDAY($A15,2)=7,500,IF(COUNTIF(祝日リスト!$B:$B,$A15)&gt;0,500,0)))),"")</f>
        <v>6500</v>
      </c>
      <c r="D15" s="98">
        <f>IFERROR(IF($B15="休館日","ー",7000+IF($B15="花火大会",500,IF($B15="特定日",500,0))+IF(WEEKDAY($A15,2)=6,500,IF(WEEKDAY($A15,2)=7,500,IF(COUNTIF(祝日リスト!$B:$B,$A15)&gt;0,500,0)))),"")</f>
        <v>7000</v>
      </c>
    </row>
    <row r="16" spans="1:4">
      <c r="A16" s="97">
        <v>45762</v>
      </c>
      <c r="B16" s="91" t="s">
        <v>129</v>
      </c>
      <c r="C16" s="98" t="str">
        <f>IFERROR(IF($B16="休館日","ー",6500+IF($B16="花火大会",500,IF($B16="特定日",500,0))+IF(WEEKDAY($A16,2)=6,500,IF(WEEKDAY($A16,2)=7,500,IF(COUNTIF(祝日リスト!$B:$B,$A16)&gt;0,500,0)))),"")</f>
        <v>ー</v>
      </c>
      <c r="D16" s="98" t="str">
        <f>IFERROR(IF($B16="休館日","ー",7000+IF($B16="花火大会",500,IF($B16="特定日",500,0))+IF(WEEKDAY($A16,2)=6,500,IF(WEEKDAY($A16,2)=7,500,IF(COUNTIF(祝日リスト!$B:$B,$A16)&gt;0,500,0)))),"")</f>
        <v>ー</v>
      </c>
    </row>
    <row r="17" spans="1:4">
      <c r="A17" s="97">
        <v>45763</v>
      </c>
      <c r="B17" s="91" t="s">
        <v>129</v>
      </c>
      <c r="C17" s="98" t="str">
        <f>IFERROR(IF($B17="休館日","ー",6500+IF($B17="花火大会",500,IF($B17="特定日",500,0))+IF(WEEKDAY($A17,2)=6,500,IF(WEEKDAY($A17,2)=7,500,IF(COUNTIF(祝日リスト!$B:$B,$A17)&gt;0,500,0)))),"")</f>
        <v>ー</v>
      </c>
      <c r="D17" s="98" t="str">
        <f>IFERROR(IF($B17="休館日","ー",7000+IF($B17="花火大会",500,IF($B17="特定日",500,0))+IF(WEEKDAY($A17,2)=6,500,IF(WEEKDAY($A17,2)=7,500,IF(COUNTIF(祝日リスト!$B:$B,$A17)&gt;0,500,0)))),"")</f>
        <v>ー</v>
      </c>
    </row>
    <row r="18" spans="1:4">
      <c r="A18" s="97">
        <v>45764</v>
      </c>
      <c r="B18" s="91"/>
      <c r="C18" s="98">
        <f>IFERROR(IF($B18="休館日","ー",6500+IF($B18="花火大会",500,IF($B18="特定日",500,0))+IF(WEEKDAY($A18,2)=6,500,IF(WEEKDAY($A18,2)=7,500,IF(COUNTIF(祝日リスト!$B:$B,$A18)&gt;0,500,0)))),"")</f>
        <v>6500</v>
      </c>
      <c r="D18" s="98">
        <f>IFERROR(IF($B18="休館日","ー",7000+IF($B18="花火大会",500,IF($B18="特定日",500,0))+IF(WEEKDAY($A18,2)=6,500,IF(WEEKDAY($A18,2)=7,500,IF(COUNTIF(祝日リスト!$B:$B,$A18)&gt;0,500,0)))),"")</f>
        <v>7000</v>
      </c>
    </row>
    <row r="19" spans="1:4">
      <c r="A19" s="97">
        <v>45765</v>
      </c>
      <c r="B19" s="91"/>
      <c r="C19" s="98">
        <f>IFERROR(IF($B19="休館日","ー",6500+IF($B19="花火大会",500,IF($B19="特定日",500,0))+IF(WEEKDAY($A19,2)=6,500,IF(WEEKDAY($A19,2)=7,500,IF(COUNTIF(祝日リスト!$B:$B,$A19)&gt;0,500,0)))),"")</f>
        <v>6500</v>
      </c>
      <c r="D19" s="98">
        <f>IFERROR(IF($B19="休館日","ー",7000+IF($B19="花火大会",500,IF($B19="特定日",500,0))+IF(WEEKDAY($A19,2)=6,500,IF(WEEKDAY($A19,2)=7,500,IF(COUNTIF(祝日リスト!$B:$B,$A19)&gt;0,500,0)))),"")</f>
        <v>7000</v>
      </c>
    </row>
    <row r="20" spans="1:4">
      <c r="A20" s="97">
        <v>45766</v>
      </c>
      <c r="B20" s="91"/>
      <c r="C20" s="98">
        <f>IFERROR(IF($B20="休館日","ー",6500+IF($B20="花火大会",500,IF($B20="特定日",500,0))+IF(WEEKDAY($A20,2)=6,500,IF(WEEKDAY($A20,2)=7,500,IF(COUNTIF(祝日リスト!$B:$B,$A20)&gt;0,500,0)))),"")</f>
        <v>7000</v>
      </c>
      <c r="D20" s="98">
        <f>IFERROR(IF($B20="休館日","ー",7000+IF($B20="花火大会",500,IF($B20="特定日",500,0))+IF(WEEKDAY($A20,2)=6,500,IF(WEEKDAY($A20,2)=7,500,IF(COUNTIF(祝日リスト!$B:$B,$A20)&gt;0,500,0)))),"")</f>
        <v>7500</v>
      </c>
    </row>
    <row r="21" spans="1:4">
      <c r="A21" s="97">
        <v>45767</v>
      </c>
      <c r="B21" s="91" t="s">
        <v>130</v>
      </c>
      <c r="C21" s="98">
        <f>IFERROR(IF($B21="休館日","ー",6500+IF($B21="花火大会",500,IF($B21="特定日",500,0))+IF(WEEKDAY($A21,2)=6,500,IF(WEEKDAY($A21,2)=7,500,IF(COUNTIF(祝日リスト!$B:$B,$A21)&gt;0,500,0)))),"")</f>
        <v>7500</v>
      </c>
      <c r="D21" s="98">
        <f>IFERROR(IF($B21="休館日","ー",7000+IF($B21="花火大会",500,IF($B21="特定日",500,0))+IF(WEEKDAY($A21,2)=6,500,IF(WEEKDAY($A21,2)=7,500,IF(COUNTIF(祝日リスト!$B:$B,$A21)&gt;0,500,0)))),"")</f>
        <v>8000</v>
      </c>
    </row>
    <row r="22" spans="1:4">
      <c r="A22" s="97">
        <v>45768</v>
      </c>
      <c r="B22" s="91"/>
      <c r="C22" s="98">
        <f>IFERROR(IF($B22="休館日","ー",6500+IF($B22="花火大会",500,IF($B22="特定日",500,0))+IF(WEEKDAY($A22,2)=6,500,IF(WEEKDAY($A22,2)=7,500,IF(COUNTIF(祝日リスト!$B:$B,$A22)&gt;0,500,0)))),"")</f>
        <v>6500</v>
      </c>
      <c r="D22" s="98">
        <f>IFERROR(IF($B22="休館日","ー",7000+IF($B22="花火大会",500,IF($B22="特定日",500,0))+IF(WEEKDAY($A22,2)=6,500,IF(WEEKDAY($A22,2)=7,500,IF(COUNTIF(祝日リスト!$B:$B,$A22)&gt;0,500,0)))),"")</f>
        <v>7000</v>
      </c>
    </row>
    <row r="23" spans="1:4">
      <c r="A23" s="97">
        <v>45769</v>
      </c>
      <c r="B23" s="91" t="s">
        <v>129</v>
      </c>
      <c r="C23" s="98" t="str">
        <f>IFERROR(IF($B23="休館日","ー",6500+IF($B23="花火大会",500,IF($B23="特定日",500,0))+IF(WEEKDAY($A23,2)=6,500,IF(WEEKDAY($A23,2)=7,500,IF(COUNTIF(祝日リスト!$B:$B,$A23)&gt;0,500,0)))),"")</f>
        <v>ー</v>
      </c>
      <c r="D23" s="98" t="str">
        <f>IFERROR(IF($B23="休館日","ー",7000+IF($B23="花火大会",500,IF($B23="特定日",500,0))+IF(WEEKDAY($A23,2)=6,500,IF(WEEKDAY($A23,2)=7,500,IF(COUNTIF(祝日リスト!$B:$B,$A23)&gt;0,500,0)))),"")</f>
        <v>ー</v>
      </c>
    </row>
    <row r="24" spans="1:4">
      <c r="A24" s="97">
        <v>45770</v>
      </c>
      <c r="B24" s="91" t="s">
        <v>129</v>
      </c>
      <c r="C24" s="98" t="str">
        <f>IFERROR(IF($B24="休館日","ー",6500+IF($B24="花火大会",500,IF($B24="特定日",500,0))+IF(WEEKDAY($A24,2)=6,500,IF(WEEKDAY($A24,2)=7,500,IF(COUNTIF(祝日リスト!$B:$B,$A24)&gt;0,500,0)))),"")</f>
        <v>ー</v>
      </c>
      <c r="D24" s="98" t="str">
        <f>IFERROR(IF($B24="休館日","ー",7000+IF($B24="花火大会",500,IF($B24="特定日",500,0))+IF(WEEKDAY($A24,2)=6,500,IF(WEEKDAY($A24,2)=7,500,IF(COUNTIF(祝日リスト!$B:$B,$A24)&gt;0,500,0)))),"")</f>
        <v>ー</v>
      </c>
    </row>
    <row r="25" spans="1:4">
      <c r="A25" s="97">
        <v>45771</v>
      </c>
      <c r="B25" s="91"/>
      <c r="C25" s="98">
        <f>IFERROR(IF($B25="休館日","ー",6500+IF($B25="花火大会",500,IF($B25="特定日",500,0))+IF(WEEKDAY($A25,2)=6,500,IF(WEEKDAY($A25,2)=7,500,IF(COUNTIF(祝日リスト!$B:$B,$A25)&gt;0,500,0)))),"")</f>
        <v>6500</v>
      </c>
      <c r="D25" s="98">
        <f>IFERROR(IF($B25="休館日","ー",7000+IF($B25="花火大会",500,IF($B25="特定日",500,0))+IF(WEEKDAY($A25,2)=6,500,IF(WEEKDAY($A25,2)=7,500,IF(COUNTIF(祝日リスト!$B:$B,$A25)&gt;0,500,0)))),"")</f>
        <v>7000</v>
      </c>
    </row>
    <row r="26" spans="1:4">
      <c r="A26" s="97">
        <v>45772</v>
      </c>
      <c r="B26" s="91"/>
      <c r="C26" s="98">
        <f>IFERROR(IF($B26="休館日","ー",6500+IF($B26="花火大会",500,IF($B26="特定日",500,0))+IF(WEEKDAY($A26,2)=6,500,IF(WEEKDAY($A26,2)=7,500,IF(COUNTIF(祝日リスト!$B:$B,$A26)&gt;0,500,0)))),"")</f>
        <v>6500</v>
      </c>
      <c r="D26" s="98">
        <f>IFERROR(IF($B26="休館日","ー",7000+IF($B26="花火大会",500,IF($B26="特定日",500,0))+IF(WEEKDAY($A26,2)=6,500,IF(WEEKDAY($A26,2)=7,500,IF(COUNTIF(祝日リスト!$B:$B,$A26)&gt;0,500,0)))),"")</f>
        <v>7000</v>
      </c>
    </row>
    <row r="27" spans="1:4">
      <c r="A27" s="97">
        <v>45773</v>
      </c>
      <c r="B27" s="91"/>
      <c r="C27" s="98">
        <f>IFERROR(IF($B27="休館日","ー",6500+IF($B27="花火大会",500,IF($B27="特定日",500,0))+IF(WEEKDAY($A27,2)=6,500,IF(WEEKDAY($A27,2)=7,500,IF(COUNTIF(祝日リスト!$B:$B,$A27)&gt;0,500,0)))),"")</f>
        <v>7000</v>
      </c>
      <c r="D27" s="98">
        <f>IFERROR(IF($B27="休館日","ー",7000+IF($B27="花火大会",500,IF($B27="特定日",500,0))+IF(WEEKDAY($A27,2)=6,500,IF(WEEKDAY($A27,2)=7,500,IF(COUNTIF(祝日リスト!$B:$B,$A27)&gt;0,500,0)))),"")</f>
        <v>7500</v>
      </c>
    </row>
    <row r="28" spans="1:4">
      <c r="A28" s="97">
        <v>45774</v>
      </c>
      <c r="B28" s="91"/>
      <c r="C28" s="98">
        <f>IFERROR(IF($B28="休館日","ー",6500+IF($B28="花火大会",500,IF($B28="特定日",500,0))+IF(WEEKDAY($A28,2)=6,500,IF(WEEKDAY($A28,2)=7,500,IF(COUNTIF(祝日リスト!$B:$B,$A28)&gt;0,500,0)))),"")</f>
        <v>7000</v>
      </c>
      <c r="D28" s="98">
        <f>IFERROR(IF($B28="休館日","ー",7000+IF($B28="花火大会",500,IF($B28="特定日",500,0))+IF(WEEKDAY($A28,2)=6,500,IF(WEEKDAY($A28,2)=7,500,IF(COUNTIF(祝日リスト!$B:$B,$A28)&gt;0,500,0)))),"")</f>
        <v>7500</v>
      </c>
    </row>
    <row r="29" spans="1:4">
      <c r="A29" s="97">
        <v>45775</v>
      </c>
      <c r="B29" s="91" t="s">
        <v>130</v>
      </c>
      <c r="C29" s="98">
        <f>IFERROR(IF($B29="休館日","ー",6500+IF($B29="花火大会",500,IF($B29="特定日",500,0))+IF(WEEKDAY($A29,2)=6,500,IF(WEEKDAY($A29,2)=7,500,IF(COUNTIF(祝日リスト!$B:$B,$A29)&gt;0,500,0)))),"")</f>
        <v>7000</v>
      </c>
      <c r="D29" s="98">
        <f>IFERROR(IF($B29="休館日","ー",7000+IF($B29="花火大会",500,IF($B29="特定日",500,0))+IF(WEEKDAY($A29,2)=6,500,IF(WEEKDAY($A29,2)=7,500,IF(COUNTIF(祝日リスト!$B:$B,$A29)&gt;0,500,0)))),"")</f>
        <v>7500</v>
      </c>
    </row>
    <row r="30" spans="1:4">
      <c r="A30" s="97">
        <v>45776</v>
      </c>
      <c r="B30" s="91"/>
      <c r="C30" s="98">
        <f>IFERROR(IF($B30="休館日","ー",6500+IF($B30="花火大会",500,IF($B30="特定日",500,0))+IF(WEEKDAY($A30,2)=6,500,IF(WEEKDAY($A30,2)=7,500,IF(COUNTIF(祝日リスト!$B:$B,$A30)&gt;0,500,0)))),"")</f>
        <v>7000</v>
      </c>
      <c r="D30" s="98">
        <f>IFERROR(IF($B30="休館日","ー",7000+IF($B30="花火大会",500,IF($B30="特定日",500,0))+IF(WEEKDAY($A30,2)=6,500,IF(WEEKDAY($A30,2)=7,500,IF(COUNTIF(祝日リスト!$B:$B,$A30)&gt;0,500,0)))),"")</f>
        <v>7500</v>
      </c>
    </row>
    <row r="31" spans="1:4">
      <c r="A31" s="97">
        <v>45777</v>
      </c>
      <c r="B31" s="91" t="s">
        <v>129</v>
      </c>
      <c r="C31" s="98" t="str">
        <f>IFERROR(IF($B31="休館日","ー",6500+IF($B31="花火大会",500,IF($B31="特定日",500,0))+IF(WEEKDAY($A31,2)=6,500,IF(WEEKDAY($A31,2)=7,500,IF(COUNTIF(祝日リスト!$B:$B,$A31)&gt;0,500,0)))),"")</f>
        <v>ー</v>
      </c>
      <c r="D31" s="98" t="str">
        <f>IFERROR(IF($B31="休館日","ー",7000+IF($B31="花火大会",500,IF($B31="特定日",500,0))+IF(WEEKDAY($A31,2)=6,500,IF(WEEKDAY($A31,2)=7,500,IF(COUNTIF(祝日リスト!$B:$B,$A31)&gt;0,500,0)))),"")</f>
        <v>ー</v>
      </c>
    </row>
    <row r="32" spans="1:4">
      <c r="A32" s="97">
        <v>45778</v>
      </c>
      <c r="B32" s="91" t="s">
        <v>129</v>
      </c>
      <c r="C32" s="98" t="str">
        <f>IFERROR(IF($B32="休館日","ー",6500+IF($B32="花火大会",500,IF($B32="特定日",500,0))+IF(WEEKDAY($A32,2)=6,500,IF(WEEKDAY($A32,2)=7,500,IF(COUNTIF(祝日リスト!$B:$B,$A32)&gt;0,500,0)))),"")</f>
        <v>ー</v>
      </c>
      <c r="D32" s="98" t="str">
        <f>IFERROR(IF($B32="休館日","ー",7000+IF($B32="花火大会",500,IF($B32="特定日",500,0))+IF(WEEKDAY($A32,2)=6,500,IF(WEEKDAY($A32,2)=7,500,IF(COUNTIF(祝日リスト!$B:$B,$A32)&gt;0,500,0)))),"")</f>
        <v>ー</v>
      </c>
    </row>
    <row r="33" spans="1:4">
      <c r="A33" s="97">
        <v>45779</v>
      </c>
      <c r="B33" s="91"/>
      <c r="C33" s="98">
        <f>IFERROR(IF($B33="休館日","ー",6500+IF($B33="花火大会",500,IF($B33="特定日",500,0))+IF(WEEKDAY($A33,2)=6,500,IF(WEEKDAY($A33,2)=7,500,IF(COUNTIF(祝日リスト!$B:$B,$A33)&gt;0,500,0)))),"")</f>
        <v>6500</v>
      </c>
      <c r="D33" s="98">
        <f>IFERROR(IF($B33="休館日","ー",7000+IF($B33="花火大会",500,IF($B33="特定日",500,0))+IF(WEEKDAY($A33,2)=6,500,IF(WEEKDAY($A33,2)=7,500,IF(COUNTIF(祝日リスト!$B:$B,$A33)&gt;0,500,0)))),"")</f>
        <v>7000</v>
      </c>
    </row>
    <row r="34" spans="1:4">
      <c r="A34" s="97">
        <v>45780</v>
      </c>
      <c r="B34" s="91" t="s">
        <v>130</v>
      </c>
      <c r="C34" s="98">
        <f>IFERROR(IF($B34="休館日","ー",6500+IF($B34="花火大会",500,IF($B34="特定日",500,0))+IF(WEEKDAY($A34,2)=6,500,IF(WEEKDAY($A34,2)=7,500,IF(COUNTIF(祝日リスト!$B:$B,$A34)&gt;0,500,0)))),"")</f>
        <v>7500</v>
      </c>
      <c r="D34" s="98">
        <f>IFERROR(IF($B34="休館日","ー",7000+IF($B34="花火大会",500,IF($B34="特定日",500,0))+IF(WEEKDAY($A34,2)=6,500,IF(WEEKDAY($A34,2)=7,500,IF(COUNTIF(祝日リスト!$B:$B,$A34)&gt;0,500,0)))),"")</f>
        <v>8000</v>
      </c>
    </row>
    <row r="35" spans="1:4">
      <c r="A35" s="97">
        <v>45781</v>
      </c>
      <c r="B35" s="91" t="s">
        <v>130</v>
      </c>
      <c r="C35" s="98">
        <f>IFERROR(IF($B35="休館日","ー",6500+IF($B35="花火大会",500,IF($B35="特定日",500,0))+IF(WEEKDAY($A35,2)=6,500,IF(WEEKDAY($A35,2)=7,500,IF(COUNTIF(祝日リスト!$B:$B,$A35)&gt;0,500,0)))),"")</f>
        <v>7500</v>
      </c>
      <c r="D35" s="98">
        <f>IFERROR(IF($B35="休館日","ー",7000+IF($B35="花火大会",500,IF($B35="特定日",500,0))+IF(WEEKDAY($A35,2)=6,500,IF(WEEKDAY($A35,2)=7,500,IF(COUNTIF(祝日リスト!$B:$B,$A35)&gt;0,500,0)))),"")</f>
        <v>8000</v>
      </c>
    </row>
    <row r="36" spans="1:4">
      <c r="A36" s="97">
        <v>45782</v>
      </c>
      <c r="B36" s="91" t="s">
        <v>130</v>
      </c>
      <c r="C36" s="98">
        <f>IFERROR(IF($B36="休館日","ー",6500+IF($B36="花火大会",500,IF($B36="特定日",500,0))+IF(WEEKDAY($A36,2)=6,500,IF(WEEKDAY($A36,2)=7,500,IF(COUNTIF(祝日リスト!$B:$B,$A36)&gt;0,500,0)))),"")</f>
        <v>7500</v>
      </c>
      <c r="D36" s="98">
        <f>IFERROR(IF($B36="休館日","ー",7000+IF($B36="花火大会",500,IF($B36="特定日",500,0))+IF(WEEKDAY($A36,2)=6,500,IF(WEEKDAY($A36,2)=7,500,IF(COUNTIF(祝日リスト!$B:$B,$A36)&gt;0,500,0)))),"")</f>
        <v>8000</v>
      </c>
    </row>
    <row r="37" spans="1:4">
      <c r="A37" s="97">
        <v>45783</v>
      </c>
      <c r="B37" s="91"/>
      <c r="C37" s="98">
        <f>IFERROR(IF($B37="休館日","ー",6500+IF($B37="花火大会",500,IF($B37="特定日",500,0))+IF(WEEKDAY($A37,2)=6,500,IF(WEEKDAY($A37,2)=7,500,IF(COUNTIF(祝日リスト!$B:$B,$A37)&gt;0,500,0)))),"")</f>
        <v>7000</v>
      </c>
      <c r="D37" s="98">
        <f>IFERROR(IF($B37="休館日","ー",7000+IF($B37="花火大会",500,IF($B37="特定日",500,0))+IF(WEEKDAY($A37,2)=6,500,IF(WEEKDAY($A37,2)=7,500,IF(COUNTIF(祝日リスト!$B:$B,$A37)&gt;0,500,0)))),"")</f>
        <v>7500</v>
      </c>
    </row>
    <row r="38" spans="1:4">
      <c r="A38" s="97">
        <v>45784</v>
      </c>
      <c r="B38" s="91" t="s">
        <v>129</v>
      </c>
      <c r="C38" s="98" t="str">
        <f>IFERROR(IF($B38="休館日","ー",6500+IF($B38="花火大会",500,IF($B38="特定日",500,0))+IF(WEEKDAY($A38,2)=6,500,IF(WEEKDAY($A38,2)=7,500,IF(COUNTIF(祝日リスト!$B:$B,$A38)&gt;0,500,0)))),"")</f>
        <v>ー</v>
      </c>
      <c r="D38" s="98" t="str">
        <f>IFERROR(IF($B38="休館日","ー",7000+IF($B38="花火大会",500,IF($B38="特定日",500,0))+IF(WEEKDAY($A38,2)=6,500,IF(WEEKDAY($A38,2)=7,500,IF(COUNTIF(祝日リスト!$B:$B,$A38)&gt;0,500,0)))),"")</f>
        <v>ー</v>
      </c>
    </row>
    <row r="39" spans="1:4">
      <c r="A39" s="97">
        <v>45785</v>
      </c>
      <c r="B39" s="91" t="s">
        <v>129</v>
      </c>
      <c r="C39" s="98" t="str">
        <f>IFERROR(IF($B39="休館日","ー",6500+IF($B39="花火大会",500,IF($B39="特定日",500,0))+IF(WEEKDAY($A39,2)=6,500,IF(WEEKDAY($A39,2)=7,500,IF(COUNTIF(祝日リスト!$B:$B,$A39)&gt;0,500,0)))),"")</f>
        <v>ー</v>
      </c>
      <c r="D39" s="98" t="str">
        <f>IFERROR(IF($B39="休館日","ー",7000+IF($B39="花火大会",500,IF($B39="特定日",500,0))+IF(WEEKDAY($A39,2)=6,500,IF(WEEKDAY($A39,2)=7,500,IF(COUNTIF(祝日リスト!$B:$B,$A39)&gt;0,500,0)))),"")</f>
        <v>ー</v>
      </c>
    </row>
    <row r="40" spans="1:4">
      <c r="A40" s="97">
        <v>45786</v>
      </c>
      <c r="B40" s="91"/>
      <c r="C40" s="98">
        <f>IFERROR(IF($B40="休館日","ー",6500+IF($B40="花火大会",500,IF($B40="特定日",500,0))+IF(WEEKDAY($A40,2)=6,500,IF(WEEKDAY($A40,2)=7,500,IF(COUNTIF(祝日リスト!$B:$B,$A40)&gt;0,500,0)))),"")</f>
        <v>6500</v>
      </c>
      <c r="D40" s="98">
        <f>IFERROR(IF($B40="休館日","ー",7000+IF($B40="花火大会",500,IF($B40="特定日",500,0))+IF(WEEKDAY($A40,2)=6,500,IF(WEEKDAY($A40,2)=7,500,IF(COUNTIF(祝日リスト!$B:$B,$A40)&gt;0,500,0)))),"")</f>
        <v>7000</v>
      </c>
    </row>
    <row r="41" spans="1:4">
      <c r="A41" s="97">
        <v>45787</v>
      </c>
      <c r="B41" s="91"/>
      <c r="C41" s="98">
        <f>IFERROR(IF($B41="休館日","ー",6500+IF($B41="花火大会",500,IF($B41="特定日",500,0))+IF(WEEKDAY($A41,2)=6,500,IF(WEEKDAY($A41,2)=7,500,IF(COUNTIF(祝日リスト!$B:$B,$A41)&gt;0,500,0)))),"")</f>
        <v>7000</v>
      </c>
      <c r="D41" s="98">
        <f>IFERROR(IF($B41="休館日","ー",7000+IF($B41="花火大会",500,IF($B41="特定日",500,0))+IF(WEEKDAY($A41,2)=6,500,IF(WEEKDAY($A41,2)=7,500,IF(COUNTIF(祝日リスト!$B:$B,$A41)&gt;0,500,0)))),"")</f>
        <v>7500</v>
      </c>
    </row>
    <row r="42" spans="1:4">
      <c r="A42" s="97">
        <v>45788</v>
      </c>
      <c r="B42" s="91"/>
      <c r="C42" s="98">
        <f>IFERROR(IF($B42="休館日","ー",6500+IF($B42="花火大会",500,IF($B42="特定日",500,0))+IF(WEEKDAY($A42,2)=6,500,IF(WEEKDAY($A42,2)=7,500,IF(COUNTIF(祝日リスト!$B:$B,$A42)&gt;0,500,0)))),"")</f>
        <v>7000</v>
      </c>
      <c r="D42" s="98">
        <f>IFERROR(IF($B42="休館日","ー",7000+IF($B42="花火大会",500,IF($B42="特定日",500,0))+IF(WEEKDAY($A42,2)=6,500,IF(WEEKDAY($A42,2)=7,500,IF(COUNTIF(祝日リスト!$B:$B,$A42)&gt;0,500,0)))),"")</f>
        <v>7500</v>
      </c>
    </row>
    <row r="43" spans="1:4">
      <c r="A43" s="97">
        <v>45789</v>
      </c>
      <c r="B43" s="91"/>
      <c r="C43" s="98">
        <f>IFERROR(IF($B43="休館日","ー",6500+IF($B43="花火大会",500,IF($B43="特定日",500,0))+IF(WEEKDAY($A43,2)=6,500,IF(WEEKDAY($A43,2)=7,500,IF(COUNTIF(祝日リスト!$B:$B,$A43)&gt;0,500,0)))),"")</f>
        <v>6500</v>
      </c>
      <c r="D43" s="98">
        <f>IFERROR(IF($B43="休館日","ー",7000+IF($B43="花火大会",500,IF($B43="特定日",500,0))+IF(WEEKDAY($A43,2)=6,500,IF(WEEKDAY($A43,2)=7,500,IF(COUNTIF(祝日リスト!$B:$B,$A43)&gt;0,500,0)))),"")</f>
        <v>7000</v>
      </c>
    </row>
    <row r="44" spans="1:4">
      <c r="A44" s="97">
        <v>45790</v>
      </c>
      <c r="B44" s="91" t="s">
        <v>129</v>
      </c>
      <c r="C44" s="98" t="str">
        <f>IFERROR(IF($B44="休館日","ー",6500+IF($B44="花火大会",500,IF($B44="特定日",500,0))+IF(WEEKDAY($A44,2)=6,500,IF(WEEKDAY($A44,2)=7,500,IF(COUNTIF(祝日リスト!$B:$B,$A44)&gt;0,500,0)))),"")</f>
        <v>ー</v>
      </c>
      <c r="D44" s="98" t="str">
        <f>IFERROR(IF($B44="休館日","ー",7000+IF($B44="花火大会",500,IF($B44="特定日",500,0))+IF(WEEKDAY($A44,2)=6,500,IF(WEEKDAY($A44,2)=7,500,IF(COUNTIF(祝日リスト!$B:$B,$A44)&gt;0,500,0)))),"")</f>
        <v>ー</v>
      </c>
    </row>
    <row r="45" spans="1:4">
      <c r="A45" s="97">
        <v>45791</v>
      </c>
      <c r="B45" s="91" t="s">
        <v>129</v>
      </c>
      <c r="C45" s="98" t="str">
        <f>IFERROR(IF($B45="休館日","ー",6500+IF($B45="花火大会",500,IF($B45="特定日",500,0))+IF(WEEKDAY($A45,2)=6,500,IF(WEEKDAY($A45,2)=7,500,IF(COUNTIF(祝日リスト!$B:$B,$A45)&gt;0,500,0)))),"")</f>
        <v>ー</v>
      </c>
      <c r="D45" s="98" t="str">
        <f>IFERROR(IF($B45="休館日","ー",7000+IF($B45="花火大会",500,IF($B45="特定日",500,0))+IF(WEEKDAY($A45,2)=6,500,IF(WEEKDAY($A45,2)=7,500,IF(COUNTIF(祝日リスト!$B:$B,$A45)&gt;0,500,0)))),"")</f>
        <v>ー</v>
      </c>
    </row>
    <row r="46" spans="1:4">
      <c r="A46" s="97">
        <v>45792</v>
      </c>
      <c r="B46" s="91"/>
      <c r="C46" s="98">
        <f>IFERROR(IF($B46="休館日","ー",6500+IF($B46="花火大会",500,IF($B46="特定日",500,0))+IF(WEEKDAY($A46,2)=6,500,IF(WEEKDAY($A46,2)=7,500,IF(COUNTIF(祝日リスト!$B:$B,$A46)&gt;0,500,0)))),"")</f>
        <v>6500</v>
      </c>
      <c r="D46" s="98">
        <f>IFERROR(IF($B46="休館日","ー",7000+IF($B46="花火大会",500,IF($B46="特定日",500,0))+IF(WEEKDAY($A46,2)=6,500,IF(WEEKDAY($A46,2)=7,500,IF(COUNTIF(祝日リスト!$B:$B,$A46)&gt;0,500,0)))),"")</f>
        <v>7000</v>
      </c>
    </row>
    <row r="47" spans="1:4">
      <c r="A47" s="97">
        <v>45793</v>
      </c>
      <c r="B47" s="91"/>
      <c r="C47" s="98">
        <f>IFERROR(IF($B47="休館日","ー",6500+IF($B47="花火大会",500,IF($B47="特定日",500,0))+IF(WEEKDAY($A47,2)=6,500,IF(WEEKDAY($A47,2)=7,500,IF(COUNTIF(祝日リスト!$B:$B,$A47)&gt;0,500,0)))),"")</f>
        <v>6500</v>
      </c>
      <c r="D47" s="98">
        <f>IFERROR(IF($B47="休館日","ー",7000+IF($B47="花火大会",500,IF($B47="特定日",500,0))+IF(WEEKDAY($A47,2)=6,500,IF(WEEKDAY($A47,2)=7,500,IF(COUNTIF(祝日リスト!$B:$B,$A47)&gt;0,500,0)))),"")</f>
        <v>7000</v>
      </c>
    </row>
    <row r="48" spans="1:4">
      <c r="A48" s="97">
        <v>45794</v>
      </c>
      <c r="B48" s="91"/>
      <c r="C48" s="98">
        <f>IFERROR(IF($B48="休館日","ー",6500+IF($B48="花火大会",500,IF($B48="特定日",500,0))+IF(WEEKDAY($A48,2)=6,500,IF(WEEKDAY($A48,2)=7,500,IF(COUNTIF(祝日リスト!$B:$B,$A48)&gt;0,500,0)))),"")</f>
        <v>7000</v>
      </c>
      <c r="D48" s="98">
        <f>IFERROR(IF($B48="休館日","ー",7000+IF($B48="花火大会",500,IF($B48="特定日",500,0))+IF(WEEKDAY($A48,2)=6,500,IF(WEEKDAY($A48,2)=7,500,IF(COUNTIF(祝日リスト!$B:$B,$A48)&gt;0,500,0)))),"")</f>
        <v>7500</v>
      </c>
    </row>
    <row r="49" spans="1:4">
      <c r="A49" s="97">
        <v>45795</v>
      </c>
      <c r="B49" s="91"/>
      <c r="C49" s="98">
        <f>IFERROR(IF($B49="休館日","ー",6500+IF($B49="花火大会",500,IF($B49="特定日",500,0))+IF(WEEKDAY($A49,2)=6,500,IF(WEEKDAY($A49,2)=7,500,IF(COUNTIF(祝日リスト!$B:$B,$A49)&gt;0,500,0)))),"")</f>
        <v>7000</v>
      </c>
      <c r="D49" s="98">
        <f>IFERROR(IF($B49="休館日","ー",7000+IF($B49="花火大会",500,IF($B49="特定日",500,0))+IF(WEEKDAY($A49,2)=6,500,IF(WEEKDAY($A49,2)=7,500,IF(COUNTIF(祝日リスト!$B:$B,$A49)&gt;0,500,0)))),"")</f>
        <v>7500</v>
      </c>
    </row>
    <row r="50" spans="1:4">
      <c r="A50" s="97">
        <v>45796</v>
      </c>
      <c r="B50" s="91"/>
      <c r="C50" s="98">
        <f>IFERROR(IF($B50="休館日","ー",6500+IF($B50="花火大会",500,IF($B50="特定日",500,0))+IF(WEEKDAY($A50,2)=6,500,IF(WEEKDAY($A50,2)=7,500,IF(COUNTIF(祝日リスト!$B:$B,$A50)&gt;0,500,0)))),"")</f>
        <v>6500</v>
      </c>
      <c r="D50" s="98">
        <f>IFERROR(IF($B50="休館日","ー",7000+IF($B50="花火大会",500,IF($B50="特定日",500,0))+IF(WEEKDAY($A50,2)=6,500,IF(WEEKDAY($A50,2)=7,500,IF(COUNTIF(祝日リスト!$B:$B,$A50)&gt;0,500,0)))),"")</f>
        <v>7000</v>
      </c>
    </row>
    <row r="51" spans="1:4">
      <c r="A51" s="97">
        <v>45797</v>
      </c>
      <c r="B51" s="91" t="s">
        <v>129</v>
      </c>
      <c r="C51" s="98" t="str">
        <f>IFERROR(IF($B51="休館日","ー",6500+IF($B51="花火大会",500,IF($B51="特定日",500,0))+IF(WEEKDAY($A51,2)=6,500,IF(WEEKDAY($A51,2)=7,500,IF(COUNTIF(祝日リスト!$B:$B,$A51)&gt;0,500,0)))),"")</f>
        <v>ー</v>
      </c>
      <c r="D51" s="98" t="str">
        <f>IFERROR(IF($B51="休館日","ー",7000+IF($B51="花火大会",500,IF($B51="特定日",500,0))+IF(WEEKDAY($A51,2)=6,500,IF(WEEKDAY($A51,2)=7,500,IF(COUNTIF(祝日リスト!$B:$B,$A51)&gt;0,500,0)))),"")</f>
        <v>ー</v>
      </c>
    </row>
    <row r="52" spans="1:4">
      <c r="A52" s="97">
        <v>45798</v>
      </c>
      <c r="B52" s="91" t="s">
        <v>129</v>
      </c>
      <c r="C52" s="98" t="str">
        <f>IFERROR(IF($B52="休館日","ー",6500+IF($B52="花火大会",500,IF($B52="特定日",500,0))+IF(WEEKDAY($A52,2)=6,500,IF(WEEKDAY($A52,2)=7,500,IF(COUNTIF(祝日リスト!$B:$B,$A52)&gt;0,500,0)))),"")</f>
        <v>ー</v>
      </c>
      <c r="D52" s="98" t="str">
        <f>IFERROR(IF($B52="休館日","ー",7000+IF($B52="花火大会",500,IF($B52="特定日",500,0))+IF(WEEKDAY($A52,2)=6,500,IF(WEEKDAY($A52,2)=7,500,IF(COUNTIF(祝日リスト!$B:$B,$A52)&gt;0,500,0)))),"")</f>
        <v>ー</v>
      </c>
    </row>
    <row r="53" spans="1:4">
      <c r="A53" s="97">
        <v>45799</v>
      </c>
      <c r="B53" s="91"/>
      <c r="C53" s="98">
        <f>IFERROR(IF($B53="休館日","ー",6500+IF($B53="花火大会",500,IF($B53="特定日",500,0))+IF(WEEKDAY($A53,2)=6,500,IF(WEEKDAY($A53,2)=7,500,IF(COUNTIF(祝日リスト!$B:$B,$A53)&gt;0,500,0)))),"")</f>
        <v>6500</v>
      </c>
      <c r="D53" s="98">
        <f>IFERROR(IF($B53="休館日","ー",7000+IF($B53="花火大会",500,IF($B53="特定日",500,0))+IF(WEEKDAY($A53,2)=6,500,IF(WEEKDAY($A53,2)=7,500,IF(COUNTIF(祝日リスト!$B:$B,$A53)&gt;0,500,0)))),"")</f>
        <v>7000</v>
      </c>
    </row>
    <row r="54" spans="1:4">
      <c r="A54" s="97">
        <v>45800</v>
      </c>
      <c r="B54" s="91"/>
      <c r="C54" s="98">
        <f>IFERROR(IF($B54="休館日","ー",6500+IF($B54="花火大会",500,IF($B54="特定日",500,0))+IF(WEEKDAY($A54,2)=6,500,IF(WEEKDAY($A54,2)=7,500,IF(COUNTIF(祝日リスト!$B:$B,$A54)&gt;0,500,0)))),"")</f>
        <v>6500</v>
      </c>
      <c r="D54" s="98">
        <f>IFERROR(IF($B54="休館日","ー",7000+IF($B54="花火大会",500,IF($B54="特定日",500,0))+IF(WEEKDAY($A54,2)=6,500,IF(WEEKDAY($A54,2)=7,500,IF(COUNTIF(祝日リスト!$B:$B,$A54)&gt;0,500,0)))),"")</f>
        <v>7000</v>
      </c>
    </row>
    <row r="55" spans="1:4">
      <c r="A55" s="97">
        <v>45801</v>
      </c>
      <c r="B55" s="91"/>
      <c r="C55" s="98">
        <f>IFERROR(IF($B55="休館日","ー",6500+IF($B55="花火大会",500,IF($B55="特定日",500,0))+IF(WEEKDAY($A55,2)=6,500,IF(WEEKDAY($A55,2)=7,500,IF(COUNTIF(祝日リスト!$B:$B,$A55)&gt;0,500,0)))),"")</f>
        <v>7000</v>
      </c>
      <c r="D55" s="98">
        <f>IFERROR(IF($B55="休館日","ー",7000+IF($B55="花火大会",500,IF($B55="特定日",500,0))+IF(WEEKDAY($A55,2)=6,500,IF(WEEKDAY($A55,2)=7,500,IF(COUNTIF(祝日リスト!$B:$B,$A55)&gt;0,500,0)))),"")</f>
        <v>7500</v>
      </c>
    </row>
    <row r="56" spans="1:4">
      <c r="A56" s="97">
        <v>45802</v>
      </c>
      <c r="B56" s="91"/>
      <c r="C56" s="98">
        <f>IFERROR(IF($B56="休館日","ー",6500+IF($B56="花火大会",500,IF($B56="特定日",500,0))+IF(WEEKDAY($A56,2)=6,500,IF(WEEKDAY($A56,2)=7,500,IF(COUNTIF(祝日リスト!$B:$B,$A56)&gt;0,500,0)))),"")</f>
        <v>7000</v>
      </c>
      <c r="D56" s="98">
        <f>IFERROR(IF($B56="休館日","ー",7000+IF($B56="花火大会",500,IF($B56="特定日",500,0))+IF(WEEKDAY($A56,2)=6,500,IF(WEEKDAY($A56,2)=7,500,IF(COUNTIF(祝日リスト!$B:$B,$A56)&gt;0,500,0)))),"")</f>
        <v>7500</v>
      </c>
    </row>
    <row r="57" spans="1:4">
      <c r="A57" s="97">
        <v>45803</v>
      </c>
      <c r="B57" s="91"/>
      <c r="C57" s="98">
        <f>IFERROR(IF($B57="休館日","ー",6500+IF($B57="花火大会",500,IF($B57="特定日",500,0))+IF(WEEKDAY($A57,2)=6,500,IF(WEEKDAY($A57,2)=7,500,IF(COUNTIF(祝日リスト!$B:$B,$A57)&gt;0,500,0)))),"")</f>
        <v>6500</v>
      </c>
      <c r="D57" s="98">
        <f>IFERROR(IF($B57="休館日","ー",7000+IF($B57="花火大会",500,IF($B57="特定日",500,0))+IF(WEEKDAY($A57,2)=6,500,IF(WEEKDAY($A57,2)=7,500,IF(COUNTIF(祝日リスト!$B:$B,$A57)&gt;0,500,0)))),"")</f>
        <v>7000</v>
      </c>
    </row>
    <row r="58" spans="1:4">
      <c r="A58" s="97">
        <v>45804</v>
      </c>
      <c r="B58" s="91" t="s">
        <v>129</v>
      </c>
      <c r="C58" s="98" t="str">
        <f>IFERROR(IF($B58="休館日","ー",6500+IF($B58="花火大会",500,IF($B58="特定日",500,0))+IF(WEEKDAY($A58,2)=6,500,IF(WEEKDAY($A58,2)=7,500,IF(COUNTIF(祝日リスト!$B:$B,$A58)&gt;0,500,0)))),"")</f>
        <v>ー</v>
      </c>
      <c r="D58" s="98" t="str">
        <f>IFERROR(IF($B58="休館日","ー",7000+IF($B58="花火大会",500,IF($B58="特定日",500,0))+IF(WEEKDAY($A58,2)=6,500,IF(WEEKDAY($A58,2)=7,500,IF(COUNTIF(祝日リスト!$B:$B,$A58)&gt;0,500,0)))),"")</f>
        <v>ー</v>
      </c>
    </row>
    <row r="59" spans="1:4">
      <c r="A59" s="97">
        <v>45805</v>
      </c>
      <c r="B59" s="91" t="s">
        <v>129</v>
      </c>
      <c r="C59" s="98" t="str">
        <f>IFERROR(IF($B59="休館日","ー",6500+IF($B59="花火大会",500,IF($B59="特定日",500,0))+IF(WEEKDAY($A59,2)=6,500,IF(WEEKDAY($A59,2)=7,500,IF(COUNTIF(祝日リスト!$B:$B,$A59)&gt;0,500,0)))),"")</f>
        <v>ー</v>
      </c>
      <c r="D59" s="98" t="str">
        <f>IFERROR(IF($B59="休館日","ー",7000+IF($B59="花火大会",500,IF($B59="特定日",500,0))+IF(WEEKDAY($A59,2)=6,500,IF(WEEKDAY($A59,2)=7,500,IF(COUNTIF(祝日リスト!$B:$B,$A59)&gt;0,500,0)))),"")</f>
        <v>ー</v>
      </c>
    </row>
    <row r="60" spans="1:4">
      <c r="A60" s="97">
        <v>45806</v>
      </c>
      <c r="B60" s="91"/>
      <c r="C60" s="98">
        <f>IFERROR(IF($B60="休館日","ー",6500+IF($B60="花火大会",500,IF($B60="特定日",500,0))+IF(WEEKDAY($A60,2)=6,500,IF(WEEKDAY($A60,2)=7,500,IF(COUNTIF(祝日リスト!$B:$B,$A60)&gt;0,500,0)))),"")</f>
        <v>6500</v>
      </c>
      <c r="D60" s="98">
        <f>IFERROR(IF($B60="休館日","ー",7000+IF($B60="花火大会",500,IF($B60="特定日",500,0))+IF(WEEKDAY($A60,2)=6,500,IF(WEEKDAY($A60,2)=7,500,IF(COUNTIF(祝日リスト!$B:$B,$A60)&gt;0,500,0)))),"")</f>
        <v>7000</v>
      </c>
    </row>
    <row r="61" spans="1:4">
      <c r="A61" s="97">
        <v>45807</v>
      </c>
      <c r="B61" s="91"/>
      <c r="C61" s="98">
        <f>IFERROR(IF($B61="休館日","ー",6500+IF($B61="花火大会",500,IF($B61="特定日",500,0))+IF(WEEKDAY($A61,2)=6,500,IF(WEEKDAY($A61,2)=7,500,IF(COUNTIF(祝日リスト!$B:$B,$A61)&gt;0,500,0)))),"")</f>
        <v>6500</v>
      </c>
      <c r="D61" s="98">
        <f>IFERROR(IF($B61="休館日","ー",7000+IF($B61="花火大会",500,IF($B61="特定日",500,0))+IF(WEEKDAY($A61,2)=6,500,IF(WEEKDAY($A61,2)=7,500,IF(COUNTIF(祝日リスト!$B:$B,$A61)&gt;0,500,0)))),"")</f>
        <v>7000</v>
      </c>
    </row>
    <row r="62" spans="1:4">
      <c r="A62" s="97">
        <v>45808</v>
      </c>
      <c r="B62" s="91" t="s">
        <v>130</v>
      </c>
      <c r="C62" s="98">
        <f>IFERROR(IF($B62="休館日","ー",6500+IF($B62="花火大会",500,IF($B62="特定日",500,0))+IF(WEEKDAY($A62,2)=6,500,IF(WEEKDAY($A62,2)=7,500,IF(COUNTIF(祝日リスト!$B:$B,$A62)&gt;0,500,0)))),"")</f>
        <v>7500</v>
      </c>
      <c r="D62" s="98">
        <f>IFERROR(IF($B62="休館日","ー",7000+IF($B62="花火大会",500,IF($B62="特定日",500,0))+IF(WEEKDAY($A62,2)=6,500,IF(WEEKDAY($A62,2)=7,500,IF(COUNTIF(祝日リスト!$B:$B,$A62)&gt;0,500,0)))),"")</f>
        <v>8000</v>
      </c>
    </row>
    <row r="63" spans="1:4">
      <c r="A63" s="97">
        <v>45809</v>
      </c>
      <c r="B63" s="91"/>
      <c r="C63" s="98">
        <f>IFERROR(IF($B63="休館日","ー",6500+IF($B63="花火大会",500,IF($B63="特定日",500,0))+IF(WEEKDAY($A63,2)=6,500,IF(WEEKDAY($A63,2)=7,500,IF(COUNTIF(祝日リスト!$B:$B,$A63)&gt;0,500,0)))),"")</f>
        <v>7000</v>
      </c>
      <c r="D63" s="98">
        <f>IFERROR(IF($B63="休館日","ー",7000+IF($B63="花火大会",500,IF($B63="特定日",500,0))+IF(WEEKDAY($A63,2)=6,500,IF(WEEKDAY($A63,2)=7,500,IF(COUNTIF(祝日リスト!$B:$B,$A63)&gt;0,500,0)))),"")</f>
        <v>7500</v>
      </c>
    </row>
    <row r="64" spans="1:4">
      <c r="A64" s="97">
        <v>45810</v>
      </c>
      <c r="B64" s="91"/>
      <c r="C64" s="98">
        <f>IFERROR(IF($B64="休館日","ー",6500+IF($B64="花火大会",500,IF($B64="特定日",500,0))+IF(WEEKDAY($A64,2)=6,500,IF(WEEKDAY($A64,2)=7,500,IF(COUNTIF(祝日リスト!$B:$B,$A64)&gt;0,500,0)))),"")</f>
        <v>6500</v>
      </c>
      <c r="D64" s="98">
        <f>IFERROR(IF($B64="休館日","ー",7000+IF($B64="花火大会",500,IF($B64="特定日",500,0))+IF(WEEKDAY($A64,2)=6,500,IF(WEEKDAY($A64,2)=7,500,IF(COUNTIF(祝日リスト!$B:$B,$A64)&gt;0,500,0)))),"")</f>
        <v>7000</v>
      </c>
    </row>
    <row r="65" spans="1:4">
      <c r="A65" s="97">
        <v>45811</v>
      </c>
      <c r="B65" s="91" t="s">
        <v>129</v>
      </c>
      <c r="C65" s="98" t="str">
        <f>IFERROR(IF($B65="休館日","ー",6500+IF($B65="花火大会",500,IF($B65="特定日",500,0))+IF(WEEKDAY($A65,2)=6,500,IF(WEEKDAY($A65,2)=7,500,IF(COUNTIF(祝日リスト!$B:$B,$A65)&gt;0,500,0)))),"")</f>
        <v>ー</v>
      </c>
      <c r="D65" s="98" t="str">
        <f>IFERROR(IF($B65="休館日","ー",7000+IF($B65="花火大会",500,IF($B65="特定日",500,0))+IF(WEEKDAY($A65,2)=6,500,IF(WEEKDAY($A65,2)=7,500,IF(COUNTIF(祝日リスト!$B:$B,$A65)&gt;0,500,0)))),"")</f>
        <v>ー</v>
      </c>
    </row>
    <row r="66" spans="1:4">
      <c r="A66" s="97">
        <v>45812</v>
      </c>
      <c r="B66" s="91" t="s">
        <v>129</v>
      </c>
      <c r="C66" s="98" t="str">
        <f>IFERROR(IF($B66="休館日","ー",6500+IF($B66="花火大会",500,IF($B66="特定日",500,0))+IF(WEEKDAY($A66,2)=6,500,IF(WEEKDAY($A66,2)=7,500,IF(COUNTIF(祝日リスト!$B:$B,$A66)&gt;0,500,0)))),"")</f>
        <v>ー</v>
      </c>
      <c r="D66" s="98" t="str">
        <f>IFERROR(IF($B66="休館日","ー",7000+IF($B66="花火大会",500,IF($B66="特定日",500,0))+IF(WEEKDAY($A66,2)=6,500,IF(WEEKDAY($A66,2)=7,500,IF(COUNTIF(祝日リスト!$B:$B,$A66)&gt;0,500,0)))),"")</f>
        <v>ー</v>
      </c>
    </row>
    <row r="67" spans="1:4">
      <c r="A67" s="97">
        <v>45813</v>
      </c>
      <c r="B67" s="91"/>
      <c r="C67" s="98">
        <f>IFERROR(IF($B67="休館日","ー",6500+IF($B67="花火大会",500,IF($B67="特定日",500,0))+IF(WEEKDAY($A67,2)=6,500,IF(WEEKDAY($A67,2)=7,500,IF(COUNTIF(祝日リスト!$B:$B,$A67)&gt;0,500,0)))),"")</f>
        <v>6500</v>
      </c>
      <c r="D67" s="98">
        <f>IFERROR(IF($B67="休館日","ー",7000+IF($B67="花火大会",500,IF($B67="特定日",500,0))+IF(WEEKDAY($A67,2)=6,500,IF(WEEKDAY($A67,2)=7,500,IF(COUNTIF(祝日リスト!$B:$B,$A67)&gt;0,500,0)))),"")</f>
        <v>7000</v>
      </c>
    </row>
    <row r="68" spans="1:4">
      <c r="A68" s="97">
        <v>45814</v>
      </c>
      <c r="B68" s="91"/>
      <c r="C68" s="98">
        <f>IFERROR(IF($B68="休館日","ー",6500+IF($B68="花火大会",500,IF($B68="特定日",500,0))+IF(WEEKDAY($A68,2)=6,500,IF(WEEKDAY($A68,2)=7,500,IF(COUNTIF(祝日リスト!$B:$B,$A68)&gt;0,500,0)))),"")</f>
        <v>6500</v>
      </c>
      <c r="D68" s="98">
        <f>IFERROR(IF($B68="休館日","ー",7000+IF($B68="花火大会",500,IF($B68="特定日",500,0))+IF(WEEKDAY($A68,2)=6,500,IF(WEEKDAY($A68,2)=7,500,IF(COUNTIF(祝日リスト!$B:$B,$A68)&gt;0,500,0)))),"")</f>
        <v>7000</v>
      </c>
    </row>
    <row r="69" spans="1:4">
      <c r="A69" s="97">
        <v>45815</v>
      </c>
      <c r="B69" s="91"/>
      <c r="C69" s="98">
        <f>IFERROR(IF($B69="休館日","ー",6500+IF($B69="花火大会",500,IF($B69="特定日",500,0))+IF(WEEKDAY($A69,2)=6,500,IF(WEEKDAY($A69,2)=7,500,IF(COUNTIF(祝日リスト!$B:$B,$A69)&gt;0,500,0)))),"")</f>
        <v>7000</v>
      </c>
      <c r="D69" s="98">
        <f>IFERROR(IF($B69="休館日","ー",7000+IF($B69="花火大会",500,IF($B69="特定日",500,0))+IF(WEEKDAY($A69,2)=6,500,IF(WEEKDAY($A69,2)=7,500,IF(COUNTIF(祝日リスト!$B:$B,$A69)&gt;0,500,0)))),"")</f>
        <v>7500</v>
      </c>
    </row>
    <row r="70" spans="1:4">
      <c r="A70" s="97">
        <v>45816</v>
      </c>
      <c r="B70" s="91"/>
      <c r="C70" s="98">
        <f>IFERROR(IF($B70="休館日","ー",6500+IF($B70="花火大会",500,IF($B70="特定日",500,0))+IF(WEEKDAY($A70,2)=6,500,IF(WEEKDAY($A70,2)=7,500,IF(COUNTIF(祝日リスト!$B:$B,$A70)&gt;0,500,0)))),"")</f>
        <v>7000</v>
      </c>
      <c r="D70" s="98">
        <f>IFERROR(IF($B70="休館日","ー",7000+IF($B70="花火大会",500,IF($B70="特定日",500,0))+IF(WEEKDAY($A70,2)=6,500,IF(WEEKDAY($A70,2)=7,500,IF(COUNTIF(祝日リスト!$B:$B,$A70)&gt;0,500,0)))),"")</f>
        <v>7500</v>
      </c>
    </row>
    <row r="71" spans="1:4">
      <c r="A71" s="97">
        <v>45817</v>
      </c>
      <c r="B71" s="91"/>
      <c r="C71" s="98">
        <f>IFERROR(IF($B71="休館日","ー",6500+IF($B71="花火大会",500,IF($B71="特定日",500,0))+IF(WEEKDAY($A71,2)=6,500,IF(WEEKDAY($A71,2)=7,500,IF(COUNTIF(祝日リスト!$B:$B,$A71)&gt;0,500,0)))),"")</f>
        <v>6500</v>
      </c>
      <c r="D71" s="98">
        <f>IFERROR(IF($B71="休館日","ー",7000+IF($B71="花火大会",500,IF($B71="特定日",500,0))+IF(WEEKDAY($A71,2)=6,500,IF(WEEKDAY($A71,2)=7,500,IF(COUNTIF(祝日リスト!$B:$B,$A71)&gt;0,500,0)))),"")</f>
        <v>7000</v>
      </c>
    </row>
    <row r="72" spans="1:4">
      <c r="A72" s="97">
        <v>45818</v>
      </c>
      <c r="B72" s="91" t="s">
        <v>129</v>
      </c>
      <c r="C72" s="98" t="str">
        <f>IFERROR(IF($B72="休館日","ー",6500+IF($B72="花火大会",500,IF($B72="特定日",500,0))+IF(WEEKDAY($A72,2)=6,500,IF(WEEKDAY($A72,2)=7,500,IF(COUNTIF(祝日リスト!$B:$B,$A72)&gt;0,500,0)))),"")</f>
        <v>ー</v>
      </c>
      <c r="D72" s="98" t="str">
        <f>IFERROR(IF($B72="休館日","ー",7000+IF($B72="花火大会",500,IF($B72="特定日",500,0))+IF(WEEKDAY($A72,2)=6,500,IF(WEEKDAY($A72,2)=7,500,IF(COUNTIF(祝日リスト!$B:$B,$A72)&gt;0,500,0)))),"")</f>
        <v>ー</v>
      </c>
    </row>
    <row r="73" spans="1:4">
      <c r="A73" s="97">
        <v>45819</v>
      </c>
      <c r="B73" s="91" t="s">
        <v>129</v>
      </c>
      <c r="C73" s="98" t="str">
        <f>IFERROR(IF($B73="休館日","ー",6500+IF($B73="花火大会",500,IF($B73="特定日",500,0))+IF(WEEKDAY($A73,2)=6,500,IF(WEEKDAY($A73,2)=7,500,IF(COUNTIF(祝日リスト!$B:$B,$A73)&gt;0,500,0)))),"")</f>
        <v>ー</v>
      </c>
      <c r="D73" s="98" t="str">
        <f>IFERROR(IF($B73="休館日","ー",7000+IF($B73="花火大会",500,IF($B73="特定日",500,0))+IF(WEEKDAY($A73,2)=6,500,IF(WEEKDAY($A73,2)=7,500,IF(COUNTIF(祝日リスト!$B:$B,$A73)&gt;0,500,0)))),"")</f>
        <v>ー</v>
      </c>
    </row>
    <row r="74" spans="1:4">
      <c r="A74" s="97">
        <v>45820</v>
      </c>
      <c r="B74" s="91"/>
      <c r="C74" s="98">
        <f>IFERROR(IF($B74="休館日","ー",6500+IF($B74="花火大会",500,IF($B74="特定日",500,0))+IF(WEEKDAY($A74,2)=6,500,IF(WEEKDAY($A74,2)=7,500,IF(COUNTIF(祝日リスト!$B:$B,$A74)&gt;0,500,0)))),"")</f>
        <v>6500</v>
      </c>
      <c r="D74" s="98">
        <f>IFERROR(IF($B74="休館日","ー",7000+IF($B74="花火大会",500,IF($B74="特定日",500,0))+IF(WEEKDAY($A74,2)=6,500,IF(WEEKDAY($A74,2)=7,500,IF(COUNTIF(祝日リスト!$B:$B,$A74)&gt;0,500,0)))),"")</f>
        <v>7000</v>
      </c>
    </row>
    <row r="75" spans="1:4">
      <c r="A75" s="97">
        <v>45821</v>
      </c>
      <c r="B75" s="91"/>
      <c r="C75" s="98">
        <f>IFERROR(IF($B75="休館日","ー",6500+IF($B75="花火大会",500,IF($B75="特定日",500,0))+IF(WEEKDAY($A75,2)=6,500,IF(WEEKDAY($A75,2)=7,500,IF(COUNTIF(祝日リスト!$B:$B,$A75)&gt;0,500,0)))),"")</f>
        <v>6500</v>
      </c>
      <c r="D75" s="98">
        <f>IFERROR(IF($B75="休館日","ー",7000+IF($B75="花火大会",500,IF($B75="特定日",500,0))+IF(WEEKDAY($A75,2)=6,500,IF(WEEKDAY($A75,2)=7,500,IF(COUNTIF(祝日リスト!$B:$B,$A75)&gt;0,500,0)))),"")</f>
        <v>7000</v>
      </c>
    </row>
    <row r="76" spans="1:4">
      <c r="A76" s="97">
        <v>45822</v>
      </c>
      <c r="B76" s="91"/>
      <c r="C76" s="98">
        <f>IFERROR(IF($B76="休館日","ー",6500+IF($B76="花火大会",500,IF($B76="特定日",500,0))+IF(WEEKDAY($A76,2)=6,500,IF(WEEKDAY($A76,2)=7,500,IF(COUNTIF(祝日リスト!$B:$B,$A76)&gt;0,500,0)))),"")</f>
        <v>7000</v>
      </c>
      <c r="D76" s="98">
        <f>IFERROR(IF($B76="休館日","ー",7000+IF($B76="花火大会",500,IF($B76="特定日",500,0))+IF(WEEKDAY($A76,2)=6,500,IF(WEEKDAY($A76,2)=7,500,IF(COUNTIF(祝日リスト!$B:$B,$A76)&gt;0,500,0)))),"")</f>
        <v>7500</v>
      </c>
    </row>
    <row r="77" spans="1:4">
      <c r="A77" s="97">
        <v>45823</v>
      </c>
      <c r="B77" s="91"/>
      <c r="C77" s="98">
        <f>IFERROR(IF($B77="休館日","ー",6500+IF($B77="花火大会",500,IF($B77="特定日",500,0))+IF(WEEKDAY($A77,2)=6,500,IF(WEEKDAY($A77,2)=7,500,IF(COUNTIF(祝日リスト!$B:$B,$A77)&gt;0,500,0)))),"")</f>
        <v>7000</v>
      </c>
      <c r="D77" s="98">
        <f>IFERROR(IF($B77="休館日","ー",7000+IF($B77="花火大会",500,IF($B77="特定日",500,0))+IF(WEEKDAY($A77,2)=6,500,IF(WEEKDAY($A77,2)=7,500,IF(COUNTIF(祝日リスト!$B:$B,$A77)&gt;0,500,0)))),"")</f>
        <v>7500</v>
      </c>
    </row>
    <row r="78" spans="1:4">
      <c r="A78" s="97">
        <v>45824</v>
      </c>
      <c r="B78" s="91"/>
      <c r="C78" s="98">
        <f>IFERROR(IF($B78="休館日","ー",6500+IF($B78="花火大会",500,IF($B78="特定日",500,0))+IF(WEEKDAY($A78,2)=6,500,IF(WEEKDAY($A78,2)=7,500,IF(COUNTIF(祝日リスト!$B:$B,$A78)&gt;0,500,0)))),"")</f>
        <v>6500</v>
      </c>
      <c r="D78" s="98">
        <f>IFERROR(IF($B78="休館日","ー",7000+IF($B78="花火大会",500,IF($B78="特定日",500,0))+IF(WEEKDAY($A78,2)=6,500,IF(WEEKDAY($A78,2)=7,500,IF(COUNTIF(祝日リスト!$B:$B,$A78)&gt;0,500,0)))),"")</f>
        <v>7000</v>
      </c>
    </row>
    <row r="79" spans="1:4">
      <c r="A79" s="97">
        <v>45825</v>
      </c>
      <c r="B79" s="91" t="s">
        <v>129</v>
      </c>
      <c r="C79" s="98" t="str">
        <f>IFERROR(IF($B79="休館日","ー",6500+IF($B79="花火大会",500,IF($B79="特定日",500,0))+IF(WEEKDAY($A79,2)=6,500,IF(WEEKDAY($A79,2)=7,500,IF(COUNTIF(祝日リスト!$B:$B,$A79)&gt;0,500,0)))),"")</f>
        <v>ー</v>
      </c>
      <c r="D79" s="98" t="str">
        <f>IFERROR(IF($B79="休館日","ー",7000+IF($B79="花火大会",500,IF($B79="特定日",500,0))+IF(WEEKDAY($A79,2)=6,500,IF(WEEKDAY($A79,2)=7,500,IF(COUNTIF(祝日リスト!$B:$B,$A79)&gt;0,500,0)))),"")</f>
        <v>ー</v>
      </c>
    </row>
    <row r="80" spans="1:4">
      <c r="A80" s="97">
        <v>45826</v>
      </c>
      <c r="B80" s="91" t="s">
        <v>129</v>
      </c>
      <c r="C80" s="98" t="str">
        <f>IFERROR(IF($B80="休館日","ー",6500+IF($B80="花火大会",500,IF($B80="特定日",500,0))+IF(WEEKDAY($A80,2)=6,500,IF(WEEKDAY($A80,2)=7,500,IF(COUNTIF(祝日リスト!$B:$B,$A80)&gt;0,500,0)))),"")</f>
        <v>ー</v>
      </c>
      <c r="D80" s="98" t="str">
        <f>IFERROR(IF($B80="休館日","ー",7000+IF($B80="花火大会",500,IF($B80="特定日",500,0))+IF(WEEKDAY($A80,2)=6,500,IF(WEEKDAY($A80,2)=7,500,IF(COUNTIF(祝日リスト!$B:$B,$A80)&gt;0,500,0)))),"")</f>
        <v>ー</v>
      </c>
    </row>
    <row r="81" spans="1:4">
      <c r="A81" s="97">
        <v>45827</v>
      </c>
      <c r="B81" s="91"/>
      <c r="C81" s="98">
        <f>IFERROR(IF($B81="休館日","ー",6500+IF($B81="花火大会",500,IF($B81="特定日",500,0))+IF(WEEKDAY($A81,2)=6,500,IF(WEEKDAY($A81,2)=7,500,IF(COUNTIF(祝日リスト!$B:$B,$A81)&gt;0,500,0)))),"")</f>
        <v>6500</v>
      </c>
      <c r="D81" s="98">
        <f>IFERROR(IF($B81="休館日","ー",7000+IF($B81="花火大会",500,IF($B81="特定日",500,0))+IF(WEEKDAY($A81,2)=6,500,IF(WEEKDAY($A81,2)=7,500,IF(COUNTIF(祝日リスト!$B:$B,$A81)&gt;0,500,0)))),"")</f>
        <v>7000</v>
      </c>
    </row>
    <row r="82" spans="1:4">
      <c r="A82" s="97">
        <v>45828</v>
      </c>
      <c r="B82" s="91"/>
      <c r="C82" s="98">
        <f>IFERROR(IF($B82="休館日","ー",6500+IF($B82="花火大会",500,IF($B82="特定日",500,0))+IF(WEEKDAY($A82,2)=6,500,IF(WEEKDAY($A82,2)=7,500,IF(COUNTIF(祝日リスト!$B:$B,$A82)&gt;0,500,0)))),"")</f>
        <v>6500</v>
      </c>
      <c r="D82" s="98">
        <f>IFERROR(IF($B82="休館日","ー",7000+IF($B82="花火大会",500,IF($B82="特定日",500,0))+IF(WEEKDAY($A82,2)=6,500,IF(WEEKDAY($A82,2)=7,500,IF(COUNTIF(祝日リスト!$B:$B,$A82)&gt;0,500,0)))),"")</f>
        <v>7000</v>
      </c>
    </row>
    <row r="83" spans="1:4">
      <c r="A83" s="97">
        <v>45829</v>
      </c>
      <c r="B83" s="91"/>
      <c r="C83" s="98">
        <f>IFERROR(IF($B83="休館日","ー",6500+IF($B83="花火大会",500,IF($B83="特定日",500,0))+IF(WEEKDAY($A83,2)=6,500,IF(WEEKDAY($A83,2)=7,500,IF(COUNTIF(祝日リスト!$B:$B,$A83)&gt;0,500,0)))),"")</f>
        <v>7000</v>
      </c>
      <c r="D83" s="98">
        <f>IFERROR(IF($B83="休館日","ー",7000+IF($B83="花火大会",500,IF($B83="特定日",500,0))+IF(WEEKDAY($A83,2)=6,500,IF(WEEKDAY($A83,2)=7,500,IF(COUNTIF(祝日リスト!$B:$B,$A83)&gt;0,500,0)))),"")</f>
        <v>7500</v>
      </c>
    </row>
    <row r="84" spans="1:4">
      <c r="A84" s="97">
        <v>45830</v>
      </c>
      <c r="B84" s="91"/>
      <c r="C84" s="98">
        <f>IFERROR(IF($B84="休館日","ー",6500+IF($B84="花火大会",500,IF($B84="特定日",500,0))+IF(WEEKDAY($A84,2)=6,500,IF(WEEKDAY($A84,2)=7,500,IF(COUNTIF(祝日リスト!$B:$B,$A84)&gt;0,500,0)))),"")</f>
        <v>7000</v>
      </c>
      <c r="D84" s="98">
        <f>IFERROR(IF($B84="休館日","ー",7000+IF($B84="花火大会",500,IF($B84="特定日",500,0))+IF(WEEKDAY($A84,2)=6,500,IF(WEEKDAY($A84,2)=7,500,IF(COUNTIF(祝日リスト!$B:$B,$A84)&gt;0,500,0)))),"")</f>
        <v>7500</v>
      </c>
    </row>
    <row r="85" spans="1:4">
      <c r="A85" s="97">
        <v>45831</v>
      </c>
      <c r="B85" s="91"/>
      <c r="C85" s="98">
        <f>IFERROR(IF($B85="休館日","ー",6500+IF($B85="花火大会",500,IF($B85="特定日",500,0))+IF(WEEKDAY($A85,2)=6,500,IF(WEEKDAY($A85,2)=7,500,IF(COUNTIF(祝日リスト!$B:$B,$A85)&gt;0,500,0)))),"")</f>
        <v>6500</v>
      </c>
      <c r="D85" s="98">
        <f>IFERROR(IF($B85="休館日","ー",7000+IF($B85="花火大会",500,IF($B85="特定日",500,0))+IF(WEEKDAY($A85,2)=6,500,IF(WEEKDAY($A85,2)=7,500,IF(COUNTIF(祝日リスト!$B:$B,$A85)&gt;0,500,0)))),"")</f>
        <v>7000</v>
      </c>
    </row>
    <row r="86" spans="1:4">
      <c r="A86" s="97">
        <v>45832</v>
      </c>
      <c r="B86" s="91" t="s">
        <v>129</v>
      </c>
      <c r="C86" s="98" t="str">
        <f>IFERROR(IF($B86="休館日","ー",6500+IF($B86="花火大会",500,IF($B86="特定日",500,0))+IF(WEEKDAY($A86,2)=6,500,IF(WEEKDAY($A86,2)=7,500,IF(COUNTIF(祝日リスト!$B:$B,$A86)&gt;0,500,0)))),"")</f>
        <v>ー</v>
      </c>
      <c r="D86" s="98" t="str">
        <f>IFERROR(IF($B86="休館日","ー",7000+IF($B86="花火大会",500,IF($B86="特定日",500,0))+IF(WEEKDAY($A86,2)=6,500,IF(WEEKDAY($A86,2)=7,500,IF(COUNTIF(祝日リスト!$B:$B,$A86)&gt;0,500,0)))),"")</f>
        <v>ー</v>
      </c>
    </row>
    <row r="87" spans="1:4">
      <c r="A87" s="97">
        <v>45833</v>
      </c>
      <c r="B87" s="91" t="s">
        <v>129</v>
      </c>
      <c r="C87" s="98" t="str">
        <f>IFERROR(IF($B87="休館日","ー",6500+IF($B87="花火大会",500,IF($B87="特定日",500,0))+IF(WEEKDAY($A87,2)=6,500,IF(WEEKDAY($A87,2)=7,500,IF(COUNTIF(祝日リスト!$B:$B,$A87)&gt;0,500,0)))),"")</f>
        <v>ー</v>
      </c>
      <c r="D87" s="98" t="str">
        <f>IFERROR(IF($B87="休館日","ー",7000+IF($B87="花火大会",500,IF($B87="特定日",500,0))+IF(WEEKDAY($A87,2)=6,500,IF(WEEKDAY($A87,2)=7,500,IF(COUNTIF(祝日リスト!$B:$B,$A87)&gt;0,500,0)))),"")</f>
        <v>ー</v>
      </c>
    </row>
    <row r="88" spans="1:4">
      <c r="A88" s="97">
        <v>45834</v>
      </c>
      <c r="B88" s="91" t="s">
        <v>129</v>
      </c>
      <c r="C88" s="98" t="str">
        <f>IFERROR(IF($B88="休館日","ー",6500+IF($B88="花火大会",500,IF($B88="特定日",500,0))+IF(WEEKDAY($A88,2)=6,500,IF(WEEKDAY($A88,2)=7,500,IF(COUNTIF(祝日リスト!$B:$B,$A88)&gt;0,500,0)))),"")</f>
        <v>ー</v>
      </c>
      <c r="D88" s="98" t="str">
        <f>IFERROR(IF($B88="休館日","ー",7000+IF($B88="花火大会",500,IF($B88="特定日",500,0))+IF(WEEKDAY($A88,2)=6,500,IF(WEEKDAY($A88,2)=7,500,IF(COUNTIF(祝日リスト!$B:$B,$A88)&gt;0,500,0)))),"")</f>
        <v>ー</v>
      </c>
    </row>
    <row r="89" spans="1:4">
      <c r="A89" s="97">
        <v>45835</v>
      </c>
      <c r="B89" s="91"/>
      <c r="C89" s="98">
        <f>IFERROR(IF($B89="休館日","ー",6500+IF($B89="花火大会",500,IF($B89="特定日",500,0))+IF(WEEKDAY($A89,2)=6,500,IF(WEEKDAY($A89,2)=7,500,IF(COUNTIF(祝日リスト!$B:$B,$A89)&gt;0,500,0)))),"")</f>
        <v>6500</v>
      </c>
      <c r="D89" s="98">
        <f>IFERROR(IF($B89="休館日","ー",7000+IF($B89="花火大会",500,IF($B89="特定日",500,0))+IF(WEEKDAY($A89,2)=6,500,IF(WEEKDAY($A89,2)=7,500,IF(COUNTIF(祝日リスト!$B:$B,$A89)&gt;0,500,0)))),"")</f>
        <v>7000</v>
      </c>
    </row>
    <row r="90" spans="1:4">
      <c r="A90" s="97">
        <v>45836</v>
      </c>
      <c r="B90" s="91"/>
      <c r="C90" s="98">
        <f>IFERROR(IF($B90="休館日","ー",6500+IF($B90="花火大会",500,IF($B90="特定日",500,0))+IF(WEEKDAY($A90,2)=6,500,IF(WEEKDAY($A90,2)=7,500,IF(COUNTIF(祝日リスト!$B:$B,$A90)&gt;0,500,0)))),"")</f>
        <v>7000</v>
      </c>
      <c r="D90" s="98">
        <f>IFERROR(IF($B90="休館日","ー",7000+IF($B90="花火大会",500,IF($B90="特定日",500,0))+IF(WEEKDAY($A90,2)=6,500,IF(WEEKDAY($A90,2)=7,500,IF(COUNTIF(祝日リスト!$B:$B,$A90)&gt;0,500,0)))),"")</f>
        <v>7500</v>
      </c>
    </row>
    <row r="91" spans="1:4">
      <c r="A91" s="97">
        <v>45837</v>
      </c>
      <c r="B91" s="91"/>
      <c r="C91" s="98">
        <f>IFERROR(IF($B91="休館日","ー",6500+IF($B91="花火大会",500,IF($B91="特定日",500,0))+IF(WEEKDAY($A91,2)=6,500,IF(WEEKDAY($A91,2)=7,500,IF(COUNTIF(祝日リスト!$B:$B,$A91)&gt;0,500,0)))),"")</f>
        <v>7000</v>
      </c>
      <c r="D91" s="98">
        <f>IFERROR(IF($B91="休館日","ー",7000+IF($B91="花火大会",500,IF($B91="特定日",500,0))+IF(WEEKDAY($A91,2)=6,500,IF(WEEKDAY($A91,2)=7,500,IF(COUNTIF(祝日リスト!$B:$B,$A91)&gt;0,500,0)))),"")</f>
        <v>7500</v>
      </c>
    </row>
    <row r="92" spans="1:4">
      <c r="A92" s="97">
        <v>45838</v>
      </c>
      <c r="B92" s="91"/>
      <c r="C92" s="98">
        <f>IFERROR(IF($B92="休館日","ー",6500+IF($B92="花火大会",500,IF($B92="特定日",500,0))+IF(WEEKDAY($A92,2)=6,500,IF(WEEKDAY($A92,2)=7,500,IF(COUNTIF(祝日リスト!$B:$B,$A92)&gt;0,500,0)))),"")</f>
        <v>6500</v>
      </c>
      <c r="D92" s="98">
        <f>IFERROR(IF($B92="休館日","ー",7000+IF($B92="花火大会",500,IF($B92="特定日",500,0))+IF(WEEKDAY($A92,2)=6,500,IF(WEEKDAY($A92,2)=7,500,IF(COUNTIF(祝日リスト!$B:$B,$A92)&gt;0,500,0)))),"")</f>
        <v>7000</v>
      </c>
    </row>
    <row r="93" spans="1:4">
      <c r="A93" s="97">
        <v>45839</v>
      </c>
      <c r="B93" s="91" t="s">
        <v>129</v>
      </c>
      <c r="C93" s="98" t="str">
        <f>IFERROR(IF($B93="休館日","ー",6500+IF($B93="花火大会",500,IF($B93="特定日",500,0))+IF(WEEKDAY($A93,2)=6,500,IF(WEEKDAY($A93,2)=7,500,IF(COUNTIF(祝日リスト!$B:$B,$A93)&gt;0,500,0)))),"")</f>
        <v>ー</v>
      </c>
      <c r="D93" s="98" t="str">
        <f>IFERROR(IF($B93="休館日","ー",7000+IF($B93="花火大会",500,IF($B93="特定日",500,0))+IF(WEEKDAY($A93,2)=6,500,IF(WEEKDAY($A93,2)=7,500,IF(COUNTIF(祝日リスト!$B:$B,$A93)&gt;0,500,0)))),"")</f>
        <v>ー</v>
      </c>
    </row>
    <row r="94" spans="1:4">
      <c r="A94" s="97">
        <v>45840</v>
      </c>
      <c r="B94" s="91" t="s">
        <v>129</v>
      </c>
      <c r="C94" s="98" t="str">
        <f>IFERROR(IF($B94="休館日","ー",6500+IF($B94="花火大会",500,IF($B94="特定日",500,0))+IF(WEEKDAY($A94,2)=6,500,IF(WEEKDAY($A94,2)=7,500,IF(COUNTIF(祝日リスト!$B:$B,$A94)&gt;0,500,0)))),"")</f>
        <v>ー</v>
      </c>
      <c r="D94" s="98" t="str">
        <f>IFERROR(IF($B94="休館日","ー",7000+IF($B94="花火大会",500,IF($B94="特定日",500,0))+IF(WEEKDAY($A94,2)=6,500,IF(WEEKDAY($A94,2)=7,500,IF(COUNTIF(祝日リスト!$B:$B,$A94)&gt;0,500,0)))),"")</f>
        <v>ー</v>
      </c>
    </row>
    <row r="95" spans="1:4">
      <c r="A95" s="97">
        <v>45841</v>
      </c>
      <c r="B95" s="91"/>
      <c r="C95" s="98">
        <f>IFERROR(IF($B95="休館日","ー",6500+IF($B95="花火大会",500,IF($B95="特定日",500,0))+IF(WEEKDAY($A95,2)=6,500,IF(WEEKDAY($A95,2)=7,500,IF(COUNTIF(祝日リスト!$B:$B,$A95)&gt;0,500,0)))),"")</f>
        <v>6500</v>
      </c>
      <c r="D95" s="98">
        <f>IFERROR(IF($B95="休館日","ー",7000+IF($B95="花火大会",500,IF($B95="特定日",500,0))+IF(WEEKDAY($A95,2)=6,500,IF(WEEKDAY($A95,2)=7,500,IF(COUNTIF(祝日リスト!$B:$B,$A95)&gt;0,500,0)))),"")</f>
        <v>7000</v>
      </c>
    </row>
    <row r="96" spans="1:4">
      <c r="A96" s="97">
        <v>45842</v>
      </c>
      <c r="B96" s="91"/>
      <c r="C96" s="98">
        <f>IFERROR(IF($B96="休館日","ー",6500+IF($B96="花火大会",500,IF($B96="特定日",500,0))+IF(WEEKDAY($A96,2)=6,500,IF(WEEKDAY($A96,2)=7,500,IF(COUNTIF(祝日リスト!$B:$B,$A96)&gt;0,500,0)))),"")</f>
        <v>6500</v>
      </c>
      <c r="D96" s="98">
        <f>IFERROR(IF($B96="休館日","ー",7000+IF($B96="花火大会",500,IF($B96="特定日",500,0))+IF(WEEKDAY($A96,2)=6,500,IF(WEEKDAY($A96,2)=7,500,IF(COUNTIF(祝日リスト!$B:$B,$A96)&gt;0,500,0)))),"")</f>
        <v>7000</v>
      </c>
    </row>
    <row r="97" spans="1:4">
      <c r="A97" s="97">
        <v>45843</v>
      </c>
      <c r="B97" s="91"/>
      <c r="C97" s="98">
        <f>IFERROR(IF($B97="休館日","ー",6500+IF($B97="花火大会",500,IF($B97="特定日",500,0))+IF(WEEKDAY($A97,2)=6,500,IF(WEEKDAY($A97,2)=7,500,IF(COUNTIF(祝日リスト!$B:$B,$A97)&gt;0,500,0)))),"")</f>
        <v>7000</v>
      </c>
      <c r="D97" s="98">
        <f>IFERROR(IF($B97="休館日","ー",7000+IF($B97="花火大会",500,IF($B97="特定日",500,0))+IF(WEEKDAY($A97,2)=6,500,IF(WEEKDAY($A97,2)=7,500,IF(COUNTIF(祝日リスト!$B:$B,$A97)&gt;0,500,0)))),"")</f>
        <v>7500</v>
      </c>
    </row>
    <row r="98" spans="1:4">
      <c r="A98" s="97">
        <v>45844</v>
      </c>
      <c r="B98" s="91"/>
      <c r="C98" s="98">
        <f>IFERROR(IF($B98="休館日","ー",6500+IF($B98="花火大会",500,IF($B98="特定日",500,0))+IF(WEEKDAY($A98,2)=6,500,IF(WEEKDAY($A98,2)=7,500,IF(COUNTIF(祝日リスト!$B:$B,$A98)&gt;0,500,0)))),"")</f>
        <v>7000</v>
      </c>
      <c r="D98" s="98">
        <f>IFERROR(IF($B98="休館日","ー",7000+IF($B98="花火大会",500,IF($B98="特定日",500,0))+IF(WEEKDAY($A98,2)=6,500,IF(WEEKDAY($A98,2)=7,500,IF(COUNTIF(祝日リスト!$B:$B,$A98)&gt;0,500,0)))),"")</f>
        <v>7500</v>
      </c>
    </row>
    <row r="99" spans="1:4">
      <c r="A99" s="97">
        <v>45845</v>
      </c>
      <c r="B99" s="91"/>
      <c r="C99" s="98">
        <f>IFERROR(IF($B99="休館日","ー",6500+IF($B99="花火大会",500,IF($B99="特定日",500,0))+IF(WEEKDAY($A99,2)=6,500,IF(WEEKDAY($A99,2)=7,500,IF(COUNTIF(祝日リスト!$B:$B,$A99)&gt;0,500,0)))),"")</f>
        <v>6500</v>
      </c>
      <c r="D99" s="98">
        <f>IFERROR(IF($B99="休館日","ー",7000+IF($B99="花火大会",500,IF($B99="特定日",500,0))+IF(WEEKDAY($A99,2)=6,500,IF(WEEKDAY($A99,2)=7,500,IF(COUNTIF(祝日リスト!$B:$B,$A99)&gt;0,500,0)))),"")</f>
        <v>7000</v>
      </c>
    </row>
    <row r="100" spans="1:4">
      <c r="A100" s="97">
        <v>45846</v>
      </c>
      <c r="B100" s="91" t="s">
        <v>129</v>
      </c>
      <c r="C100" s="98" t="str">
        <f>IFERROR(IF($B100="休館日","ー",6500+IF($B100="花火大会",500,IF($B100="特定日",500,0))+IF(WEEKDAY($A100,2)=6,500,IF(WEEKDAY($A100,2)=7,500,IF(COUNTIF(祝日リスト!$B:$B,$A100)&gt;0,500,0)))),"")</f>
        <v>ー</v>
      </c>
      <c r="D100" s="98" t="str">
        <f>IFERROR(IF($B100="休館日","ー",7000+IF($B100="花火大会",500,IF($B100="特定日",500,0))+IF(WEEKDAY($A100,2)=6,500,IF(WEEKDAY($A100,2)=7,500,IF(COUNTIF(祝日リスト!$B:$B,$A100)&gt;0,500,0)))),"")</f>
        <v>ー</v>
      </c>
    </row>
    <row r="101" spans="1:4">
      <c r="A101" s="97">
        <v>45847</v>
      </c>
      <c r="B101" s="91" t="s">
        <v>129</v>
      </c>
      <c r="C101" s="98" t="str">
        <f>IFERROR(IF($B101="休館日","ー",6500+IF($B101="花火大会",500,IF($B101="特定日",500,0))+IF(WEEKDAY($A101,2)=6,500,IF(WEEKDAY($A101,2)=7,500,IF(COUNTIF(祝日リスト!$B:$B,$A101)&gt;0,500,0)))),"")</f>
        <v>ー</v>
      </c>
      <c r="D101" s="98" t="str">
        <f>IFERROR(IF($B101="休館日","ー",7000+IF($B101="花火大会",500,IF($B101="特定日",500,0))+IF(WEEKDAY($A101,2)=6,500,IF(WEEKDAY($A101,2)=7,500,IF(COUNTIF(祝日リスト!$B:$B,$A101)&gt;0,500,0)))),"")</f>
        <v>ー</v>
      </c>
    </row>
    <row r="102" spans="1:4">
      <c r="A102" s="97">
        <v>45848</v>
      </c>
      <c r="B102" s="91"/>
      <c r="C102" s="98">
        <f>IFERROR(IF($B102="休館日","ー",6500+IF($B102="花火大会",500,IF($B102="特定日",500,0))+IF(WEEKDAY($A102,2)=6,500,IF(WEEKDAY($A102,2)=7,500,IF(COUNTIF(祝日リスト!$B:$B,$A102)&gt;0,500,0)))),"")</f>
        <v>6500</v>
      </c>
      <c r="D102" s="98">
        <f>IFERROR(IF($B102="休館日","ー",7000+IF($B102="花火大会",500,IF($B102="特定日",500,0))+IF(WEEKDAY($A102,2)=6,500,IF(WEEKDAY($A102,2)=7,500,IF(COUNTIF(祝日リスト!$B:$B,$A102)&gt;0,500,0)))),"")</f>
        <v>7000</v>
      </c>
    </row>
    <row r="103" spans="1:4">
      <c r="A103" s="97">
        <v>45849</v>
      </c>
      <c r="B103" s="91"/>
      <c r="C103" s="98">
        <f>IFERROR(IF($B103="休館日","ー",6500+IF($B103="花火大会",500,IF($B103="特定日",500,0))+IF(WEEKDAY($A103,2)=6,500,IF(WEEKDAY($A103,2)=7,500,IF(COUNTIF(祝日リスト!$B:$B,$A103)&gt;0,500,0)))),"")</f>
        <v>6500</v>
      </c>
      <c r="D103" s="98">
        <f>IFERROR(IF($B103="休館日","ー",7000+IF($B103="花火大会",500,IF($B103="特定日",500,0))+IF(WEEKDAY($A103,2)=6,500,IF(WEEKDAY($A103,2)=7,500,IF(COUNTIF(祝日リスト!$B:$B,$A103)&gt;0,500,0)))),"")</f>
        <v>7000</v>
      </c>
    </row>
    <row r="104" spans="1:4">
      <c r="A104" s="97">
        <v>45850</v>
      </c>
      <c r="B104" s="91"/>
      <c r="C104" s="98">
        <f>IFERROR(IF($B104="休館日","ー",6500+IF($B104="花火大会",500,IF($B104="特定日",500,0))+IF(WEEKDAY($A104,2)=6,500,IF(WEEKDAY($A104,2)=7,500,IF(COUNTIF(祝日リスト!$B:$B,$A104)&gt;0,500,0)))),"")</f>
        <v>7000</v>
      </c>
      <c r="D104" s="98">
        <f>IFERROR(IF($B104="休館日","ー",7000+IF($B104="花火大会",500,IF($B104="特定日",500,0))+IF(WEEKDAY($A104,2)=6,500,IF(WEEKDAY($A104,2)=7,500,IF(COUNTIF(祝日リスト!$B:$B,$A104)&gt;0,500,0)))),"")</f>
        <v>7500</v>
      </c>
    </row>
    <row r="105" spans="1:4">
      <c r="A105" s="97">
        <v>45851</v>
      </c>
      <c r="B105" s="91"/>
      <c r="C105" s="98">
        <f>IFERROR(IF($B105="休館日","ー",6500+IF($B105="花火大会",500,IF($B105="特定日",500,0))+IF(WEEKDAY($A105,2)=6,500,IF(WEEKDAY($A105,2)=7,500,IF(COUNTIF(祝日リスト!$B:$B,$A105)&gt;0,500,0)))),"")</f>
        <v>7000</v>
      </c>
      <c r="D105" s="98">
        <f>IFERROR(IF($B105="休館日","ー",7000+IF($B105="花火大会",500,IF($B105="特定日",500,0))+IF(WEEKDAY($A105,2)=6,500,IF(WEEKDAY($A105,2)=7,500,IF(COUNTIF(祝日リスト!$B:$B,$A105)&gt;0,500,0)))),"")</f>
        <v>7500</v>
      </c>
    </row>
    <row r="106" spans="1:4">
      <c r="A106" s="97">
        <v>45852</v>
      </c>
      <c r="B106" s="91"/>
      <c r="C106" s="98">
        <f>IFERROR(IF($B106="休館日","ー",6500+IF($B106="花火大会",500,IF($B106="特定日",500,0))+IF(WEEKDAY($A106,2)=6,500,IF(WEEKDAY($A106,2)=7,500,IF(COUNTIF(祝日リスト!$B:$B,$A106)&gt;0,500,0)))),"")</f>
        <v>6500</v>
      </c>
      <c r="D106" s="98">
        <f>IFERROR(IF($B106="休館日","ー",7000+IF($B106="花火大会",500,IF($B106="特定日",500,0))+IF(WEEKDAY($A106,2)=6,500,IF(WEEKDAY($A106,2)=7,500,IF(COUNTIF(祝日リスト!$B:$B,$A106)&gt;0,500,0)))),"")</f>
        <v>7000</v>
      </c>
    </row>
    <row r="107" spans="1:4">
      <c r="A107" s="97">
        <v>45853</v>
      </c>
      <c r="B107" s="91" t="s">
        <v>129</v>
      </c>
      <c r="C107" s="98" t="str">
        <f>IFERROR(IF($B107="休館日","ー",6500+IF($B107="花火大会",500,IF($B107="特定日",500,0))+IF(WEEKDAY($A107,2)=6,500,IF(WEEKDAY($A107,2)=7,500,IF(COUNTIF(祝日リスト!$B:$B,$A107)&gt;0,500,0)))),"")</f>
        <v>ー</v>
      </c>
      <c r="D107" s="98" t="str">
        <f>IFERROR(IF($B107="休館日","ー",7000+IF($B107="花火大会",500,IF($B107="特定日",500,0))+IF(WEEKDAY($A107,2)=6,500,IF(WEEKDAY($A107,2)=7,500,IF(COUNTIF(祝日リスト!$B:$B,$A107)&gt;0,500,0)))),"")</f>
        <v>ー</v>
      </c>
    </row>
    <row r="108" spans="1:4">
      <c r="A108" s="97">
        <v>45854</v>
      </c>
      <c r="B108" s="91" t="s">
        <v>129</v>
      </c>
      <c r="C108" s="98" t="str">
        <f>IFERROR(IF($B108="休館日","ー",6500+IF($B108="花火大会",500,IF($B108="特定日",500,0))+IF(WEEKDAY($A108,2)=6,500,IF(WEEKDAY($A108,2)=7,500,IF(COUNTIF(祝日リスト!$B:$B,$A108)&gt;0,500,0)))),"")</f>
        <v>ー</v>
      </c>
      <c r="D108" s="98" t="str">
        <f>IFERROR(IF($B108="休館日","ー",7000+IF($B108="花火大会",500,IF($B108="特定日",500,0))+IF(WEEKDAY($A108,2)=6,500,IF(WEEKDAY($A108,2)=7,500,IF(COUNTIF(祝日リスト!$B:$B,$A108)&gt;0,500,0)))),"")</f>
        <v>ー</v>
      </c>
    </row>
    <row r="109" spans="1:4">
      <c r="A109" s="97">
        <v>45855</v>
      </c>
      <c r="B109" s="91"/>
      <c r="C109" s="98">
        <f>IFERROR(IF($B109="休館日","ー",6500+IF($B109="花火大会",500,IF($B109="特定日",500,0))+IF(WEEKDAY($A109,2)=6,500,IF(WEEKDAY($A109,2)=7,500,IF(COUNTIF(祝日リスト!$B:$B,$A109)&gt;0,500,0)))),"")</f>
        <v>6500</v>
      </c>
      <c r="D109" s="98">
        <f>IFERROR(IF($B109="休館日","ー",7000+IF($B109="花火大会",500,IF($B109="特定日",500,0))+IF(WEEKDAY($A109,2)=6,500,IF(WEEKDAY($A109,2)=7,500,IF(COUNTIF(祝日リスト!$B:$B,$A109)&gt;0,500,0)))),"")</f>
        <v>7000</v>
      </c>
    </row>
    <row r="110" spans="1:4">
      <c r="A110" s="97">
        <v>45856</v>
      </c>
      <c r="B110" s="91"/>
      <c r="C110" s="98">
        <f>IFERROR(IF($B110="休館日","ー",6500+IF($B110="花火大会",500,IF($B110="特定日",500,0))+IF(WEEKDAY($A110,2)=6,500,IF(WEEKDAY($A110,2)=7,500,IF(COUNTIF(祝日リスト!$B:$B,$A110)&gt;0,500,0)))),"")</f>
        <v>6500</v>
      </c>
      <c r="D110" s="98">
        <f>IFERROR(IF($B110="休館日","ー",7000+IF($B110="花火大会",500,IF($B110="特定日",500,0))+IF(WEEKDAY($A110,2)=6,500,IF(WEEKDAY($A110,2)=7,500,IF(COUNTIF(祝日リスト!$B:$B,$A110)&gt;0,500,0)))),"")</f>
        <v>7000</v>
      </c>
    </row>
    <row r="111" spans="1:4">
      <c r="A111" s="97">
        <v>45857</v>
      </c>
      <c r="B111" s="91"/>
      <c r="C111" s="98">
        <f>IFERROR(IF($B111="休館日","ー",6500+IF($B111="花火大会",500,IF($B111="特定日",500,0))+IF(WEEKDAY($A111,2)=6,500,IF(WEEKDAY($A111,2)=7,500,IF(COUNTIF(祝日リスト!$B:$B,$A111)&gt;0,500,0)))),"")</f>
        <v>7000</v>
      </c>
      <c r="D111" s="98">
        <f>IFERROR(IF($B111="休館日","ー",7000+IF($B111="花火大会",500,IF($B111="特定日",500,0))+IF(WEEKDAY($A111,2)=6,500,IF(WEEKDAY($A111,2)=7,500,IF(COUNTIF(祝日リスト!$B:$B,$A111)&gt;0,500,0)))),"")</f>
        <v>7500</v>
      </c>
    </row>
    <row r="112" spans="1:4">
      <c r="A112" s="97">
        <v>45858</v>
      </c>
      <c r="B112" s="91"/>
      <c r="C112" s="98">
        <f>IFERROR(IF($B112="休館日","ー",6500+IF($B112="花火大会",500,IF($B112="特定日",500,0))+IF(WEEKDAY($A112,2)=6,500,IF(WEEKDAY($A112,2)=7,500,IF(COUNTIF(祝日リスト!$B:$B,$A112)&gt;0,500,0)))),"")</f>
        <v>7000</v>
      </c>
      <c r="D112" s="98">
        <f>IFERROR(IF($B112="休館日","ー",7000+IF($B112="花火大会",500,IF($B112="特定日",500,0))+IF(WEEKDAY($A112,2)=6,500,IF(WEEKDAY($A112,2)=7,500,IF(COUNTIF(祝日リスト!$B:$B,$A112)&gt;0,500,0)))),"")</f>
        <v>7500</v>
      </c>
    </row>
    <row r="113" spans="1:4">
      <c r="A113" s="97">
        <v>45859</v>
      </c>
      <c r="B113" s="91"/>
      <c r="C113" s="98">
        <f>IFERROR(IF($B113="休館日","ー",6500+IF($B113="花火大会",500,IF($B113="特定日",500,0))+IF(WEEKDAY($A113,2)=6,500,IF(WEEKDAY($A113,2)=7,500,IF(COUNTIF(祝日リスト!$B:$B,$A113)&gt;0,500,0)))),"")</f>
        <v>7000</v>
      </c>
      <c r="D113" s="98">
        <f>IFERROR(IF($B113="休館日","ー",7000+IF($B113="花火大会",500,IF($B113="特定日",500,0))+IF(WEEKDAY($A113,2)=6,500,IF(WEEKDAY($A113,2)=7,500,IF(COUNTIF(祝日リスト!$B:$B,$A113)&gt;0,500,0)))),"")</f>
        <v>7500</v>
      </c>
    </row>
    <row r="114" spans="1:4">
      <c r="A114" s="97">
        <v>45860</v>
      </c>
      <c r="B114" s="91" t="s">
        <v>129</v>
      </c>
      <c r="C114" s="98" t="str">
        <f>IFERROR(IF($B114="休館日","ー",6500+IF($B114="花火大会",500,IF($B114="特定日",500,0))+IF(WEEKDAY($A114,2)=6,500,IF(WEEKDAY($A114,2)=7,500,IF(COUNTIF(祝日リスト!$B:$B,$A114)&gt;0,500,0)))),"")</f>
        <v>ー</v>
      </c>
      <c r="D114" s="98" t="str">
        <f>IFERROR(IF($B114="休館日","ー",7000+IF($B114="花火大会",500,IF($B114="特定日",500,0))+IF(WEEKDAY($A114,2)=6,500,IF(WEEKDAY($A114,2)=7,500,IF(COUNTIF(祝日リスト!$B:$B,$A114)&gt;0,500,0)))),"")</f>
        <v>ー</v>
      </c>
    </row>
    <row r="115" spans="1:4">
      <c r="A115" s="97">
        <v>45861</v>
      </c>
      <c r="B115" s="91" t="s">
        <v>129</v>
      </c>
      <c r="C115" s="98" t="str">
        <f>IFERROR(IF($B115="休館日","ー",6500+IF($B115="花火大会",500,IF($B115="特定日",500,0))+IF(WEEKDAY($A115,2)=6,500,IF(WEEKDAY($A115,2)=7,500,IF(COUNTIF(祝日リスト!$B:$B,$A115)&gt;0,500,0)))),"")</f>
        <v>ー</v>
      </c>
      <c r="D115" s="98" t="str">
        <f>IFERROR(IF($B115="休館日","ー",7000+IF($B115="花火大会",500,IF($B115="特定日",500,0))+IF(WEEKDAY($A115,2)=6,500,IF(WEEKDAY($A115,2)=7,500,IF(COUNTIF(祝日リスト!$B:$B,$A115)&gt;0,500,0)))),"")</f>
        <v>ー</v>
      </c>
    </row>
    <row r="116" spans="1:4">
      <c r="A116" s="97">
        <v>45862</v>
      </c>
      <c r="B116" s="91"/>
      <c r="C116" s="98">
        <f>IFERROR(IF($B116="休館日","ー",6500+IF($B116="花火大会",500,IF($B116="特定日",500,0))+IF(WEEKDAY($A116,2)=6,500,IF(WEEKDAY($A116,2)=7,500,IF(COUNTIF(祝日リスト!$B:$B,$A116)&gt;0,500,0)))),"")</f>
        <v>6500</v>
      </c>
      <c r="D116" s="98">
        <f>IFERROR(IF($B116="休館日","ー",7000+IF($B116="花火大会",500,IF($B116="特定日",500,0))+IF(WEEKDAY($A116,2)=6,500,IF(WEEKDAY($A116,2)=7,500,IF(COUNTIF(祝日リスト!$B:$B,$A116)&gt;0,500,0)))),"")</f>
        <v>7000</v>
      </c>
    </row>
    <row r="117" spans="1:4">
      <c r="A117" s="97">
        <v>45863</v>
      </c>
      <c r="B117" s="91" t="s">
        <v>130</v>
      </c>
      <c r="C117" s="98">
        <f>IFERROR(IF($B117="休館日","ー",6500+IF($B117="花火大会",500,IF($B117="特定日",500,0))+IF(WEEKDAY($A117,2)=6,500,IF(WEEKDAY($A117,2)=7,500,IF(COUNTIF(祝日リスト!$B:$B,$A117)&gt;0,500,0)))),"")</f>
        <v>7000</v>
      </c>
      <c r="D117" s="98">
        <f>IFERROR(IF($B117="休館日","ー",7000+IF($B117="花火大会",500,IF($B117="特定日",500,0))+IF(WEEKDAY($A117,2)=6,500,IF(WEEKDAY($A117,2)=7,500,IF(COUNTIF(祝日リスト!$B:$B,$A117)&gt;0,500,0)))),"")</f>
        <v>7500</v>
      </c>
    </row>
    <row r="118" spans="1:4">
      <c r="A118" s="97">
        <v>45864</v>
      </c>
      <c r="B118" s="91"/>
      <c r="C118" s="98">
        <f>IFERROR(IF($B118="休館日","ー",6500+IF($B118="花火大会",500,IF($B118="特定日",500,0))+IF(WEEKDAY($A118,2)=6,500,IF(WEEKDAY($A118,2)=7,500,IF(COUNTIF(祝日リスト!$B:$B,$A118)&gt;0,500,0)))),"")</f>
        <v>7000</v>
      </c>
      <c r="D118" s="98">
        <f>IFERROR(IF($B118="休館日","ー",7000+IF($B118="花火大会",500,IF($B118="特定日",500,0))+IF(WEEKDAY($A118,2)=6,500,IF(WEEKDAY($A118,2)=7,500,IF(COUNTIF(祝日リスト!$B:$B,$A118)&gt;0,500,0)))),"")</f>
        <v>7500</v>
      </c>
    </row>
    <row r="119" spans="1:4">
      <c r="A119" s="97">
        <v>45865</v>
      </c>
      <c r="B119" s="91"/>
      <c r="C119" s="98">
        <f>IFERROR(IF($B119="休館日","ー",6500+IF($B119="花火大会",500,IF($B119="特定日",500,0))+IF(WEEKDAY($A119,2)=6,500,IF(WEEKDAY($A119,2)=7,500,IF(COUNTIF(祝日リスト!$B:$B,$A119)&gt;0,500,0)))),"")</f>
        <v>7000</v>
      </c>
      <c r="D119" s="98">
        <f>IFERROR(IF($B119="休館日","ー",7000+IF($B119="花火大会",500,IF($B119="特定日",500,0))+IF(WEEKDAY($A119,2)=6,500,IF(WEEKDAY($A119,2)=7,500,IF(COUNTIF(祝日リスト!$B:$B,$A119)&gt;0,500,0)))),"")</f>
        <v>7500</v>
      </c>
    </row>
    <row r="120" spans="1:4">
      <c r="A120" s="97">
        <v>45866</v>
      </c>
      <c r="B120" s="91"/>
      <c r="C120" s="98">
        <f>IFERROR(IF($B120="休館日","ー",6500+IF($B120="花火大会",500,IF($B120="特定日",500,0))+IF(WEEKDAY($A120,2)=6,500,IF(WEEKDAY($A120,2)=7,500,IF(COUNTIF(祝日リスト!$B:$B,$A120)&gt;0,500,0)))),"")</f>
        <v>6500</v>
      </c>
      <c r="D120" s="98">
        <f>IFERROR(IF($B120="休館日","ー",7000+IF($B120="花火大会",500,IF($B120="特定日",500,0))+IF(WEEKDAY($A120,2)=6,500,IF(WEEKDAY($A120,2)=7,500,IF(COUNTIF(祝日リスト!$B:$B,$A120)&gt;0,500,0)))),"")</f>
        <v>7000</v>
      </c>
    </row>
    <row r="121" spans="1:4">
      <c r="A121" s="97">
        <v>45867</v>
      </c>
      <c r="B121" s="91" t="s">
        <v>129</v>
      </c>
      <c r="C121" s="98" t="str">
        <f>IFERROR(IF($B121="休館日","ー",6500+IF($B121="花火大会",500,IF($B121="特定日",500,0))+IF(WEEKDAY($A121,2)=6,500,IF(WEEKDAY($A121,2)=7,500,IF(COUNTIF(祝日リスト!$B:$B,$A121)&gt;0,500,0)))),"")</f>
        <v>ー</v>
      </c>
      <c r="D121" s="98" t="str">
        <f>IFERROR(IF($B121="休館日","ー",7000+IF($B121="花火大会",500,IF($B121="特定日",500,0))+IF(WEEKDAY($A121,2)=6,500,IF(WEEKDAY($A121,2)=7,500,IF(COUNTIF(祝日リスト!$B:$B,$A121)&gt;0,500,0)))),"")</f>
        <v>ー</v>
      </c>
    </row>
    <row r="122" spans="1:4">
      <c r="A122" s="97">
        <v>45868</v>
      </c>
      <c r="B122" s="91" t="s">
        <v>129</v>
      </c>
      <c r="C122" s="98" t="str">
        <f>IFERROR(IF($B122="休館日","ー",6500+IF($B122="花火大会",500,IF($B122="特定日",500,0))+IF(WEEKDAY($A122,2)=6,500,IF(WEEKDAY($A122,2)=7,500,IF(COUNTIF(祝日リスト!$B:$B,$A122)&gt;0,500,0)))),"")</f>
        <v>ー</v>
      </c>
      <c r="D122" s="98" t="str">
        <f>IFERROR(IF($B122="休館日","ー",7000+IF($B122="花火大会",500,IF($B122="特定日",500,0))+IF(WEEKDAY($A122,2)=6,500,IF(WEEKDAY($A122,2)=7,500,IF(COUNTIF(祝日リスト!$B:$B,$A122)&gt;0,500,0)))),"")</f>
        <v>ー</v>
      </c>
    </row>
    <row r="123" spans="1:4">
      <c r="A123" s="97">
        <v>45869</v>
      </c>
      <c r="B123" s="91"/>
      <c r="C123" s="98">
        <f>IFERROR(IF($B123="休館日","ー",6500+IF($B123="花火大会",500,IF($B123="特定日",500,0))+IF(WEEKDAY($A123,2)=6,500,IF(WEEKDAY($A123,2)=7,500,IF(COUNTIF(祝日リスト!$B:$B,$A123)&gt;0,500,0)))),"")</f>
        <v>6500</v>
      </c>
      <c r="D123" s="98">
        <f>IFERROR(IF($B123="休館日","ー",7000+IF($B123="花火大会",500,IF($B123="特定日",500,0))+IF(WEEKDAY($A123,2)=6,500,IF(WEEKDAY($A123,2)=7,500,IF(COUNTIF(祝日リスト!$B:$B,$A123)&gt;0,500,0)))),"")</f>
        <v>7000</v>
      </c>
    </row>
    <row r="124" spans="1:4">
      <c r="A124" s="97">
        <v>45870</v>
      </c>
      <c r="B124" s="91"/>
      <c r="C124" s="98">
        <f>IFERROR(IF($B124="休館日","ー",6500+IF($B124="花火大会",500,IF($B124="特定日",500,0))+IF(WEEKDAY($A124,2)=6,500,IF(WEEKDAY($A124,2)=7,500,IF(COUNTIF(祝日リスト!$B:$B,$A124)&gt;0,500,0)))),"")</f>
        <v>6500</v>
      </c>
      <c r="D124" s="98">
        <f>IFERROR(IF($B124="休館日","ー",7000+IF($B124="花火大会",500,IF($B124="特定日",500,0))+IF(WEEKDAY($A124,2)=6,500,IF(WEEKDAY($A124,2)=7,500,IF(COUNTIF(祝日リスト!$B:$B,$A124)&gt;0,500,0)))),"")</f>
        <v>7000</v>
      </c>
    </row>
    <row r="125" spans="1:4">
      <c r="A125" s="97">
        <v>45871</v>
      </c>
      <c r="B125" s="91"/>
      <c r="C125" s="98">
        <f>IFERROR(IF($B125="休館日","ー",6500+IF($B125="花火大会",500,IF($B125="特定日",500,0))+IF(WEEKDAY($A125,2)=6,500,IF(WEEKDAY($A125,2)=7,500,IF(COUNTIF(祝日リスト!$B:$B,$A125)&gt;0,500,0)))),"")</f>
        <v>7000</v>
      </c>
      <c r="D125" s="98">
        <f>IFERROR(IF($B125="休館日","ー",7000+IF($B125="花火大会",500,IF($B125="特定日",500,0))+IF(WEEKDAY($A125,2)=6,500,IF(WEEKDAY($A125,2)=7,500,IF(COUNTIF(祝日リスト!$B:$B,$A125)&gt;0,500,0)))),"")</f>
        <v>7500</v>
      </c>
    </row>
    <row r="126" spans="1:4">
      <c r="A126" s="97">
        <v>45872</v>
      </c>
      <c r="B126" s="91"/>
      <c r="C126" s="98">
        <f>IFERROR(IF($B126="休館日","ー",6500+IF($B126="花火大会",500,IF($B126="特定日",500,0))+IF(WEEKDAY($A126,2)=6,500,IF(WEEKDAY($A126,2)=7,500,IF(COUNTIF(祝日リスト!$B:$B,$A126)&gt;0,500,0)))),"")</f>
        <v>7000</v>
      </c>
      <c r="D126" s="98">
        <f>IFERROR(IF($B126="休館日","ー",7000+IF($B126="花火大会",500,IF($B126="特定日",500,0))+IF(WEEKDAY($A126,2)=6,500,IF(WEEKDAY($A126,2)=7,500,IF(COUNTIF(祝日リスト!$B:$B,$A126)&gt;0,500,0)))),"")</f>
        <v>7500</v>
      </c>
    </row>
    <row r="127" spans="1:4">
      <c r="A127" s="97">
        <v>45873</v>
      </c>
      <c r="B127" s="91"/>
      <c r="C127" s="98">
        <f>IFERROR(IF($B127="休館日","ー",6500+IF($B127="花火大会",500,IF($B127="特定日",500,0))+IF(WEEKDAY($A127,2)=6,500,IF(WEEKDAY($A127,2)=7,500,IF(COUNTIF(祝日リスト!$B:$B,$A127)&gt;0,500,0)))),"")</f>
        <v>6500</v>
      </c>
      <c r="D127" s="98">
        <f>IFERROR(IF($B127="休館日","ー",7000+IF($B127="花火大会",500,IF($B127="特定日",500,0))+IF(WEEKDAY($A127,2)=6,500,IF(WEEKDAY($A127,2)=7,500,IF(COUNTIF(祝日リスト!$B:$B,$A127)&gt;0,500,0)))),"")</f>
        <v>7000</v>
      </c>
    </row>
    <row r="128" spans="1:4">
      <c r="A128" s="97">
        <v>45874</v>
      </c>
      <c r="B128" s="91" t="s">
        <v>130</v>
      </c>
      <c r="C128" s="98">
        <f>IFERROR(IF($B128="休館日","ー",6500+IF($B128="花火大会",500,IF($B128="特定日",500,0))+IF(WEEKDAY($A128,2)=6,500,IF(WEEKDAY($A128,2)=7,500,IF(COUNTIF(祝日リスト!$B:$B,$A128)&gt;0,500,0)))),"")</f>
        <v>7000</v>
      </c>
      <c r="D128" s="98">
        <f>IFERROR(IF($B128="休館日","ー",7000+IF($B128="花火大会",500,IF($B128="特定日",500,0))+IF(WEEKDAY($A128,2)=6,500,IF(WEEKDAY($A128,2)=7,500,IF(COUNTIF(祝日リスト!$B:$B,$A128)&gt;0,500,0)))),"")</f>
        <v>7500</v>
      </c>
    </row>
    <row r="129" spans="1:4">
      <c r="A129" s="97">
        <v>45875</v>
      </c>
      <c r="B129" s="91" t="s">
        <v>129</v>
      </c>
      <c r="C129" s="98" t="str">
        <f>IFERROR(IF($B129="休館日","ー",6500+IF($B129="花火大会",500,IF($B129="特定日",500,0))+IF(WEEKDAY($A129,2)=6,500,IF(WEEKDAY($A129,2)=7,500,IF(COUNTIF(祝日リスト!$B:$B,$A129)&gt;0,500,0)))),"")</f>
        <v>ー</v>
      </c>
      <c r="D129" s="98" t="str">
        <f>IFERROR(IF($B129="休館日","ー",7000+IF($B129="花火大会",500,IF($B129="特定日",500,0))+IF(WEEKDAY($A129,2)=6,500,IF(WEEKDAY($A129,2)=7,500,IF(COUNTIF(祝日リスト!$B:$B,$A129)&gt;0,500,0)))),"")</f>
        <v>ー</v>
      </c>
    </row>
    <row r="130" spans="1:4">
      <c r="A130" s="97">
        <v>45876</v>
      </c>
      <c r="B130" s="91" t="s">
        <v>129</v>
      </c>
      <c r="C130" s="98" t="str">
        <f>IFERROR(IF($B130="休館日","ー",6500+IF($B130="花火大会",500,IF($B130="特定日",500,0))+IF(WEEKDAY($A130,2)=6,500,IF(WEEKDAY($A130,2)=7,500,IF(COUNTIF(祝日リスト!$B:$B,$A130)&gt;0,500,0)))),"")</f>
        <v>ー</v>
      </c>
      <c r="D130" s="98" t="str">
        <f>IFERROR(IF($B130="休館日","ー",7000+IF($B130="花火大会",500,IF($B130="特定日",500,0))+IF(WEEKDAY($A130,2)=6,500,IF(WEEKDAY($A130,2)=7,500,IF(COUNTIF(祝日リスト!$B:$B,$A130)&gt;0,500,0)))),"")</f>
        <v>ー</v>
      </c>
    </row>
    <row r="131" spans="1:4">
      <c r="A131" s="97">
        <v>45877</v>
      </c>
      <c r="B131" s="91" t="s">
        <v>130</v>
      </c>
      <c r="C131" s="98">
        <f>IFERROR(IF($B131="休館日","ー",6500+IF($B131="花火大会",500,IF($B131="特定日",500,0))+IF(WEEKDAY($A131,2)=6,500,IF(WEEKDAY($A131,2)=7,500,IF(COUNTIF(祝日リスト!$B:$B,$A131)&gt;0,500,0)))),"")</f>
        <v>7000</v>
      </c>
      <c r="D131" s="98">
        <f>IFERROR(IF($B131="休館日","ー",7000+IF($B131="花火大会",500,IF($B131="特定日",500,0))+IF(WEEKDAY($A131,2)=6,500,IF(WEEKDAY($A131,2)=7,500,IF(COUNTIF(祝日リスト!$B:$B,$A131)&gt;0,500,0)))),"")</f>
        <v>7500</v>
      </c>
    </row>
    <row r="132" spans="1:4">
      <c r="A132" s="97">
        <v>45878</v>
      </c>
      <c r="B132" s="91"/>
      <c r="C132" s="98">
        <f>IFERROR(IF($B132="休館日","ー",6500+IF($B132="花火大会",500,IF($B132="特定日",500,0))+IF(WEEKDAY($A132,2)=6,500,IF(WEEKDAY($A132,2)=7,500,IF(COUNTIF(祝日リスト!$B:$B,$A132)&gt;0,500,0)))),"")</f>
        <v>7000</v>
      </c>
      <c r="D132" s="98">
        <f>IFERROR(IF($B132="休館日","ー",7000+IF($B132="花火大会",500,IF($B132="特定日",500,0))+IF(WEEKDAY($A132,2)=6,500,IF(WEEKDAY($A132,2)=7,500,IF(COUNTIF(祝日リスト!$B:$B,$A132)&gt;0,500,0)))),"")</f>
        <v>7500</v>
      </c>
    </row>
    <row r="133" spans="1:4">
      <c r="A133" s="97">
        <v>45879</v>
      </c>
      <c r="B133" s="91"/>
      <c r="C133" s="98">
        <f>IFERROR(IF($B133="休館日","ー",6500+IF($B133="花火大会",500,IF($B133="特定日",500,0))+IF(WEEKDAY($A133,2)=6,500,IF(WEEKDAY($A133,2)=7,500,IF(COUNTIF(祝日リスト!$B:$B,$A133)&gt;0,500,0)))),"")</f>
        <v>7000</v>
      </c>
      <c r="D133" s="98">
        <f>IFERROR(IF($B133="休館日","ー",7000+IF($B133="花火大会",500,IF($B133="特定日",500,0))+IF(WEEKDAY($A133,2)=6,500,IF(WEEKDAY($A133,2)=7,500,IF(COUNTIF(祝日リスト!$B:$B,$A133)&gt;0,500,0)))),"")</f>
        <v>7500</v>
      </c>
    </row>
    <row r="134" spans="1:4">
      <c r="A134" s="97">
        <v>45880</v>
      </c>
      <c r="B134" s="91"/>
      <c r="C134" s="98">
        <f>IFERROR(IF($B134="休館日","ー",6500+IF($B134="花火大会",500,IF($B134="特定日",500,0))+IF(WEEKDAY($A134,2)=6,500,IF(WEEKDAY($A134,2)=7,500,IF(COUNTIF(祝日リスト!$B:$B,$A134)&gt;0,500,0)))),"")</f>
        <v>7000</v>
      </c>
      <c r="D134" s="98">
        <f>IFERROR(IF($B134="休館日","ー",7000+IF($B134="花火大会",500,IF($B134="特定日",500,0))+IF(WEEKDAY($A134,2)=6,500,IF(WEEKDAY($A134,2)=7,500,IF(COUNTIF(祝日リスト!$B:$B,$A134)&gt;0,500,0)))),"")</f>
        <v>7500</v>
      </c>
    </row>
    <row r="135" spans="1:4">
      <c r="A135" s="97">
        <v>45881</v>
      </c>
      <c r="B135" s="91"/>
      <c r="C135" s="98">
        <f>IFERROR(IF($B135="休館日","ー",6500+IF($B135="花火大会",500,IF($B135="特定日",500,0))+IF(WEEKDAY($A135,2)=6,500,IF(WEEKDAY($A135,2)=7,500,IF(COUNTIF(祝日リスト!$B:$B,$A135)&gt;0,500,0)))),"")</f>
        <v>6500</v>
      </c>
      <c r="D135" s="98">
        <f>IFERROR(IF($B135="休館日","ー",7000+IF($B135="花火大会",500,IF($B135="特定日",500,0))+IF(WEEKDAY($A135,2)=6,500,IF(WEEKDAY($A135,2)=7,500,IF(COUNTIF(祝日リスト!$B:$B,$A135)&gt;0,500,0)))),"")</f>
        <v>7000</v>
      </c>
    </row>
    <row r="136" spans="1:4">
      <c r="A136" s="97">
        <v>45882</v>
      </c>
      <c r="B136" s="91" t="s">
        <v>130</v>
      </c>
      <c r="C136" s="98">
        <f>IFERROR(IF($B136="休館日","ー",6500+IF($B136="花火大会",500,IF($B136="特定日",500,0))+IF(WEEKDAY($A136,2)=6,500,IF(WEEKDAY($A136,2)=7,500,IF(COUNTIF(祝日リスト!$B:$B,$A136)&gt;0,500,0)))),"")</f>
        <v>7000</v>
      </c>
      <c r="D136" s="98">
        <f>IFERROR(IF($B136="休館日","ー",7000+IF($B136="花火大会",500,IF($B136="特定日",500,0))+IF(WEEKDAY($A136,2)=6,500,IF(WEEKDAY($A136,2)=7,500,IF(COUNTIF(祝日リスト!$B:$B,$A136)&gt;0,500,0)))),"")</f>
        <v>7500</v>
      </c>
    </row>
    <row r="137" spans="1:4">
      <c r="A137" s="97">
        <v>45883</v>
      </c>
      <c r="B137" s="91" t="s">
        <v>130</v>
      </c>
      <c r="C137" s="98">
        <f>IFERROR(IF($B137="休館日","ー",6500+IF($B137="花火大会",500,IF($B137="特定日",500,0))+IF(WEEKDAY($A137,2)=6,500,IF(WEEKDAY($A137,2)=7,500,IF(COUNTIF(祝日リスト!$B:$B,$A137)&gt;0,500,0)))),"")</f>
        <v>7000</v>
      </c>
      <c r="D137" s="98">
        <f>IFERROR(IF($B137="休館日","ー",7000+IF($B137="花火大会",500,IF($B137="特定日",500,0))+IF(WEEKDAY($A137,2)=6,500,IF(WEEKDAY($A137,2)=7,500,IF(COUNTIF(祝日リスト!$B:$B,$A137)&gt;0,500,0)))),"")</f>
        <v>7500</v>
      </c>
    </row>
    <row r="138" spans="1:4">
      <c r="A138" s="97">
        <v>45884</v>
      </c>
      <c r="B138" s="91" t="s">
        <v>130</v>
      </c>
      <c r="C138" s="98">
        <f>IFERROR(IF($B138="休館日","ー",6500+IF($B138="花火大会",500,IF($B138="特定日",500,0))+IF(WEEKDAY($A138,2)=6,500,IF(WEEKDAY($A138,2)=7,500,IF(COUNTIF(祝日リスト!$B:$B,$A138)&gt;0,500,0)))),"")</f>
        <v>7000</v>
      </c>
      <c r="D138" s="98">
        <f>IFERROR(IF($B138="休館日","ー",7000+IF($B138="花火大会",500,IF($B138="特定日",500,0))+IF(WEEKDAY($A138,2)=6,500,IF(WEEKDAY($A138,2)=7,500,IF(COUNTIF(祝日リスト!$B:$B,$A138)&gt;0,500,0)))),"")</f>
        <v>7500</v>
      </c>
    </row>
    <row r="139" spans="1:4">
      <c r="A139" s="97">
        <v>45885</v>
      </c>
      <c r="B139" s="91"/>
      <c r="C139" s="98">
        <f>IFERROR(IF($B139="休館日","ー",6500+IF($B139="花火大会",500,IF($B139="特定日",500,0))+IF(WEEKDAY($A139,2)=6,500,IF(WEEKDAY($A139,2)=7,500,IF(COUNTIF(祝日リスト!$B:$B,$A139)&gt;0,500,0)))),"")</f>
        <v>7000</v>
      </c>
      <c r="D139" s="98">
        <f>IFERROR(IF($B139="休館日","ー",7000+IF($B139="花火大会",500,IF($B139="特定日",500,0))+IF(WEEKDAY($A139,2)=6,500,IF(WEEKDAY($A139,2)=7,500,IF(COUNTIF(祝日リスト!$B:$B,$A139)&gt;0,500,0)))),"")</f>
        <v>7500</v>
      </c>
    </row>
    <row r="140" spans="1:4">
      <c r="A140" s="97">
        <v>45886</v>
      </c>
      <c r="B140" s="91"/>
      <c r="C140" s="98">
        <f>IFERROR(IF($B140="休館日","ー",6500+IF($B140="花火大会",500,IF($B140="特定日",500,0))+IF(WEEKDAY($A140,2)=6,500,IF(WEEKDAY($A140,2)=7,500,IF(COUNTIF(祝日リスト!$B:$B,$A140)&gt;0,500,0)))),"")</f>
        <v>7000</v>
      </c>
      <c r="D140" s="98">
        <f>IFERROR(IF($B140="休館日","ー",7000+IF($B140="花火大会",500,IF($B140="特定日",500,0))+IF(WEEKDAY($A140,2)=6,500,IF(WEEKDAY($A140,2)=7,500,IF(COUNTIF(祝日リスト!$B:$B,$A140)&gt;0,500,0)))),"")</f>
        <v>7500</v>
      </c>
    </row>
    <row r="141" spans="1:4">
      <c r="A141" s="97">
        <v>45887</v>
      </c>
      <c r="B141" s="91" t="s">
        <v>130</v>
      </c>
      <c r="C141" s="98">
        <f>IFERROR(IF($B141="休館日","ー",6500+IF($B141="花火大会",500,IF($B141="特定日",500,0))+IF(WEEKDAY($A141,2)=6,500,IF(WEEKDAY($A141,2)=7,500,IF(COUNTIF(祝日リスト!$B:$B,$A141)&gt;0,500,0)))),"")</f>
        <v>7000</v>
      </c>
      <c r="D141" s="98">
        <f>IFERROR(IF($B141="休館日","ー",7000+IF($B141="花火大会",500,IF($B141="特定日",500,0))+IF(WEEKDAY($A141,2)=6,500,IF(WEEKDAY($A141,2)=7,500,IF(COUNTIF(祝日リスト!$B:$B,$A141)&gt;0,500,0)))),"")</f>
        <v>7500</v>
      </c>
    </row>
    <row r="142" spans="1:4">
      <c r="A142" s="97">
        <v>45888</v>
      </c>
      <c r="B142" s="91" t="s">
        <v>129</v>
      </c>
      <c r="C142" s="98" t="str">
        <f>IFERROR(IF($B142="休館日","ー",6500+IF($B142="花火大会",500,IF($B142="特定日",500,0))+IF(WEEKDAY($A142,2)=6,500,IF(WEEKDAY($A142,2)=7,500,IF(COUNTIF(祝日リスト!$B:$B,$A142)&gt;0,500,0)))),"")</f>
        <v>ー</v>
      </c>
      <c r="D142" s="98" t="str">
        <f>IFERROR(IF($B142="休館日","ー",7000+IF($B142="花火大会",500,IF($B142="特定日",500,0))+IF(WEEKDAY($A142,2)=6,500,IF(WEEKDAY($A142,2)=7,500,IF(COUNTIF(祝日リスト!$B:$B,$A142)&gt;0,500,0)))),"")</f>
        <v>ー</v>
      </c>
    </row>
    <row r="143" spans="1:4">
      <c r="A143" s="97">
        <v>45889</v>
      </c>
      <c r="B143" s="91" t="s">
        <v>129</v>
      </c>
      <c r="C143" s="98" t="str">
        <f>IFERROR(IF($B143="休館日","ー",6500+IF($B143="花火大会",500,IF($B143="特定日",500,0))+IF(WEEKDAY($A143,2)=6,500,IF(WEEKDAY($A143,2)=7,500,IF(COUNTIF(祝日リスト!$B:$B,$A143)&gt;0,500,0)))),"")</f>
        <v>ー</v>
      </c>
      <c r="D143" s="98" t="str">
        <f>IFERROR(IF($B143="休館日","ー",7000+IF($B143="花火大会",500,IF($B143="特定日",500,0))+IF(WEEKDAY($A143,2)=6,500,IF(WEEKDAY($A143,2)=7,500,IF(COUNTIF(祝日リスト!$B:$B,$A143)&gt;0,500,0)))),"")</f>
        <v>ー</v>
      </c>
    </row>
    <row r="144" spans="1:4">
      <c r="A144" s="97">
        <v>45890</v>
      </c>
      <c r="B144" s="91" t="s">
        <v>129</v>
      </c>
      <c r="C144" s="98" t="str">
        <f>IFERROR(IF($B144="休館日","ー",6500+IF($B144="花火大会",500,IF($B144="特定日",500,0))+IF(WEEKDAY($A144,2)=6,500,IF(WEEKDAY($A144,2)=7,500,IF(COUNTIF(祝日リスト!$B:$B,$A144)&gt;0,500,0)))),"")</f>
        <v>ー</v>
      </c>
      <c r="D144" s="98" t="str">
        <f>IFERROR(IF($B144="休館日","ー",7000+IF($B144="花火大会",500,IF($B144="特定日",500,0))+IF(WEEKDAY($A144,2)=6,500,IF(WEEKDAY($A144,2)=7,500,IF(COUNTIF(祝日リスト!$B:$B,$A144)&gt;0,500,0)))),"")</f>
        <v>ー</v>
      </c>
    </row>
    <row r="145" spans="1:4">
      <c r="A145" s="97">
        <v>45891</v>
      </c>
      <c r="B145" s="91"/>
      <c r="C145" s="98">
        <f>IFERROR(IF($B145="休館日","ー",6500+IF($B145="花火大会",500,IF($B145="特定日",500,0))+IF(WEEKDAY($A145,2)=6,500,IF(WEEKDAY($A145,2)=7,500,IF(COUNTIF(祝日リスト!$B:$B,$A145)&gt;0,500,0)))),"")</f>
        <v>6500</v>
      </c>
      <c r="D145" s="98">
        <f>IFERROR(IF($B145="休館日","ー",7000+IF($B145="花火大会",500,IF($B145="特定日",500,0))+IF(WEEKDAY($A145,2)=6,500,IF(WEEKDAY($A145,2)=7,500,IF(COUNTIF(祝日リスト!$B:$B,$A145)&gt;0,500,0)))),"")</f>
        <v>7000</v>
      </c>
    </row>
    <row r="146" spans="1:4">
      <c r="A146" s="97">
        <v>45892</v>
      </c>
      <c r="B146" s="91"/>
      <c r="C146" s="98">
        <f>IFERROR(IF($B146="休館日","ー",6500+IF($B146="花火大会",500,IF($B146="特定日",500,0))+IF(WEEKDAY($A146,2)=6,500,IF(WEEKDAY($A146,2)=7,500,IF(COUNTIF(祝日リスト!$B:$B,$A146)&gt;0,500,0)))),"")</f>
        <v>7000</v>
      </c>
      <c r="D146" s="98">
        <f>IFERROR(IF($B146="休館日","ー",7000+IF($B146="花火大会",500,IF($B146="特定日",500,0))+IF(WEEKDAY($A146,2)=6,500,IF(WEEKDAY($A146,2)=7,500,IF(COUNTIF(祝日リスト!$B:$B,$A146)&gt;0,500,0)))),"")</f>
        <v>7500</v>
      </c>
    </row>
    <row r="147" spans="1:4">
      <c r="A147" s="97">
        <v>45893</v>
      </c>
      <c r="B147" s="91"/>
      <c r="C147" s="98">
        <f>IFERROR(IF($B147="休館日","ー",6500+IF($B147="花火大会",500,IF($B147="特定日",500,0))+IF(WEEKDAY($A147,2)=6,500,IF(WEEKDAY($A147,2)=7,500,IF(COUNTIF(祝日リスト!$B:$B,$A147)&gt;0,500,0)))),"")</f>
        <v>7000</v>
      </c>
      <c r="D147" s="98">
        <f>IFERROR(IF($B147="休館日","ー",7000+IF($B147="花火大会",500,IF($B147="特定日",500,0))+IF(WEEKDAY($A147,2)=6,500,IF(WEEKDAY($A147,2)=7,500,IF(COUNTIF(祝日リスト!$B:$B,$A147)&gt;0,500,0)))),"")</f>
        <v>7500</v>
      </c>
    </row>
    <row r="148" spans="1:4">
      <c r="A148" s="97">
        <v>45894</v>
      </c>
      <c r="B148" s="91" t="s">
        <v>130</v>
      </c>
      <c r="C148" s="98">
        <f>IFERROR(IF($B148="休館日","ー",6500+IF($B148="花火大会",500,IF($B148="特定日",500,0))+IF(WEEKDAY($A148,2)=6,500,IF(WEEKDAY($A148,2)=7,500,IF(COUNTIF(祝日リスト!$B:$B,$A148)&gt;0,500,0)))),"")</f>
        <v>7000</v>
      </c>
      <c r="D148" s="98">
        <f>IFERROR(IF($B148="休館日","ー",7000+IF($B148="花火大会",500,IF($B148="特定日",500,0))+IF(WEEKDAY($A148,2)=6,500,IF(WEEKDAY($A148,2)=7,500,IF(COUNTIF(祝日リスト!$B:$B,$A148)&gt;0,500,0)))),"")</f>
        <v>7500</v>
      </c>
    </row>
    <row r="149" spans="1:4">
      <c r="A149" s="97">
        <v>45895</v>
      </c>
      <c r="B149" s="91" t="s">
        <v>129</v>
      </c>
      <c r="C149" s="98" t="str">
        <f>IFERROR(IF($B149="休館日","ー",6500+IF($B149="花火大会",500,IF($B149="特定日",500,0))+IF(WEEKDAY($A149,2)=6,500,IF(WEEKDAY($A149,2)=7,500,IF(COUNTIF(祝日リスト!$B:$B,$A149)&gt;0,500,0)))),"")</f>
        <v>ー</v>
      </c>
      <c r="D149" s="98" t="str">
        <f>IFERROR(IF($B149="休館日","ー",7000+IF($B149="花火大会",500,IF($B149="特定日",500,0))+IF(WEEKDAY($A149,2)=6,500,IF(WEEKDAY($A149,2)=7,500,IF(COUNTIF(祝日リスト!$B:$B,$A149)&gt;0,500,0)))),"")</f>
        <v>ー</v>
      </c>
    </row>
    <row r="150" spans="1:4">
      <c r="A150" s="97">
        <v>45896</v>
      </c>
      <c r="B150" s="91" t="s">
        <v>129</v>
      </c>
      <c r="C150" s="98" t="str">
        <f>IFERROR(IF($B150="休館日","ー",6500+IF($B150="花火大会",500,IF($B150="特定日",500,0))+IF(WEEKDAY($A150,2)=6,500,IF(WEEKDAY($A150,2)=7,500,IF(COUNTIF(祝日リスト!$B:$B,$A150)&gt;0,500,0)))),"")</f>
        <v>ー</v>
      </c>
      <c r="D150" s="98" t="str">
        <f>IFERROR(IF($B150="休館日","ー",7000+IF($B150="花火大会",500,IF($B150="特定日",500,0))+IF(WEEKDAY($A150,2)=6,500,IF(WEEKDAY($A150,2)=7,500,IF(COUNTIF(祝日リスト!$B:$B,$A150)&gt;0,500,0)))),"")</f>
        <v>ー</v>
      </c>
    </row>
    <row r="151" spans="1:4">
      <c r="A151" s="97">
        <v>45897</v>
      </c>
      <c r="B151" s="91" t="s">
        <v>129</v>
      </c>
      <c r="C151" s="98" t="str">
        <f>IFERROR(IF($B151="休館日","ー",6500+IF($B151="花火大会",500,IF($B151="特定日",500,0))+IF(WEEKDAY($A151,2)=6,500,IF(WEEKDAY($A151,2)=7,500,IF(COUNTIF(祝日リスト!$B:$B,$A151)&gt;0,500,0)))),"")</f>
        <v>ー</v>
      </c>
      <c r="D151" s="98" t="str">
        <f>IFERROR(IF($B151="休館日","ー",7000+IF($B151="花火大会",500,IF($B151="特定日",500,0))+IF(WEEKDAY($A151,2)=6,500,IF(WEEKDAY($A151,2)=7,500,IF(COUNTIF(祝日リスト!$B:$B,$A151)&gt;0,500,0)))),"")</f>
        <v>ー</v>
      </c>
    </row>
    <row r="152" spans="1:4">
      <c r="A152" s="97">
        <v>45898</v>
      </c>
      <c r="B152" s="91"/>
      <c r="C152" s="98">
        <f>IFERROR(IF($B152="休館日","ー",6500+IF($B152="花火大会",500,IF($B152="特定日",500,0))+IF(WEEKDAY($A152,2)=6,500,IF(WEEKDAY($A152,2)=7,500,IF(COUNTIF(祝日リスト!$B:$B,$A152)&gt;0,500,0)))),"")</f>
        <v>6500</v>
      </c>
      <c r="D152" s="98">
        <f>IFERROR(IF($B152="休館日","ー",7000+IF($B152="花火大会",500,IF($B152="特定日",500,0))+IF(WEEKDAY($A152,2)=6,500,IF(WEEKDAY($A152,2)=7,500,IF(COUNTIF(祝日リスト!$B:$B,$A152)&gt;0,500,0)))),"")</f>
        <v>7000</v>
      </c>
    </row>
    <row r="153" spans="1:4">
      <c r="A153" s="97">
        <v>45899</v>
      </c>
      <c r="B153" s="91"/>
      <c r="C153" s="98">
        <f>IFERROR(IF($B153="休館日","ー",6500+IF($B153="花火大会",500,IF($B153="特定日",500,0))+IF(WEEKDAY($A153,2)=6,500,IF(WEEKDAY($A153,2)=7,500,IF(COUNTIF(祝日リスト!$B:$B,$A153)&gt;0,500,0)))),"")</f>
        <v>7000</v>
      </c>
      <c r="D153" s="98">
        <f>IFERROR(IF($B153="休館日","ー",7000+IF($B153="花火大会",500,IF($B153="特定日",500,0))+IF(WEEKDAY($A153,2)=6,500,IF(WEEKDAY($A153,2)=7,500,IF(COUNTIF(祝日リスト!$B:$B,$A153)&gt;0,500,0)))),"")</f>
        <v>7500</v>
      </c>
    </row>
    <row r="154" spans="1:4">
      <c r="A154" s="97">
        <v>45900</v>
      </c>
      <c r="B154" s="91"/>
      <c r="C154" s="98">
        <f>IFERROR(IF($B154="休館日","ー",6500+IF($B154="花火大会",500,IF($B154="特定日",500,0))+IF(WEEKDAY($A154,2)=6,500,IF(WEEKDAY($A154,2)=7,500,IF(COUNTIF(祝日リスト!$B:$B,$A154)&gt;0,500,0)))),"")</f>
        <v>7000</v>
      </c>
      <c r="D154" s="98">
        <f>IFERROR(IF($B154="休館日","ー",7000+IF($B154="花火大会",500,IF($B154="特定日",500,0))+IF(WEEKDAY($A154,2)=6,500,IF(WEEKDAY($A154,2)=7,500,IF(COUNTIF(祝日リスト!$B:$B,$A154)&gt;0,500,0)))),"")</f>
        <v>7500</v>
      </c>
    </row>
    <row r="155" spans="1:4">
      <c r="A155" s="97">
        <v>45901</v>
      </c>
      <c r="B155" s="91"/>
      <c r="C155" s="98">
        <f>IFERROR(IF($B155="休館日","ー",6500+IF($B155="花火大会",500,IF($B155="特定日",500,0))+IF(WEEKDAY($A155,2)=6,500,IF(WEEKDAY($A155,2)=7,500,IF(COUNTIF(祝日リスト!$B:$B,$A155)&gt;0,500,0)))),"")</f>
        <v>6500</v>
      </c>
      <c r="D155" s="98">
        <f>IFERROR(IF($B155="休館日","ー",7000+IF($B155="花火大会",500,IF($B155="特定日",500,0))+IF(WEEKDAY($A155,2)=6,500,IF(WEEKDAY($A155,2)=7,500,IF(COUNTIF(祝日リスト!$B:$B,$A155)&gt;0,500,0)))),"")</f>
        <v>7000</v>
      </c>
    </row>
    <row r="156" spans="1:4">
      <c r="A156" s="97">
        <v>45902</v>
      </c>
      <c r="B156" s="91" t="s">
        <v>129</v>
      </c>
      <c r="C156" s="98" t="str">
        <f>IFERROR(IF($B156="休館日","ー",6500+IF($B156="花火大会",500,IF($B156="特定日",500,0))+IF(WEEKDAY($A156,2)=6,500,IF(WEEKDAY($A156,2)=7,500,IF(COUNTIF(祝日リスト!$B:$B,$A156)&gt;0,500,0)))),"")</f>
        <v>ー</v>
      </c>
      <c r="D156" s="98" t="str">
        <f>IFERROR(IF($B156="休館日","ー",7000+IF($B156="花火大会",500,IF($B156="特定日",500,0))+IF(WEEKDAY($A156,2)=6,500,IF(WEEKDAY($A156,2)=7,500,IF(COUNTIF(祝日リスト!$B:$B,$A156)&gt;0,500,0)))),"")</f>
        <v>ー</v>
      </c>
    </row>
    <row r="157" spans="1:4">
      <c r="A157" s="97">
        <v>45903</v>
      </c>
      <c r="B157" s="91" t="s">
        <v>129</v>
      </c>
      <c r="C157" s="98" t="str">
        <f>IFERROR(IF($B157="休館日","ー",6500+IF($B157="花火大会",500,IF($B157="特定日",500,0))+IF(WEEKDAY($A157,2)=6,500,IF(WEEKDAY($A157,2)=7,500,IF(COUNTIF(祝日リスト!$B:$B,$A157)&gt;0,500,0)))),"")</f>
        <v>ー</v>
      </c>
      <c r="D157" s="98" t="str">
        <f>IFERROR(IF($B157="休館日","ー",7000+IF($B157="花火大会",500,IF($B157="特定日",500,0))+IF(WEEKDAY($A157,2)=6,500,IF(WEEKDAY($A157,2)=7,500,IF(COUNTIF(祝日リスト!$B:$B,$A157)&gt;0,500,0)))),"")</f>
        <v>ー</v>
      </c>
    </row>
    <row r="158" spans="1:4">
      <c r="A158" s="97">
        <v>45904</v>
      </c>
      <c r="B158" s="91"/>
      <c r="C158" s="98">
        <f>IFERROR(IF($B158="休館日","ー",6500+IF($B158="花火大会",500,IF($B158="特定日",500,0))+IF(WEEKDAY($A158,2)=6,500,IF(WEEKDAY($A158,2)=7,500,IF(COUNTIF(祝日リスト!$B:$B,$A158)&gt;0,500,0)))),"")</f>
        <v>6500</v>
      </c>
      <c r="D158" s="98">
        <f>IFERROR(IF($B158="休館日","ー",7000+IF($B158="花火大会",500,IF($B158="特定日",500,0))+IF(WEEKDAY($A158,2)=6,500,IF(WEEKDAY($A158,2)=7,500,IF(COUNTIF(祝日リスト!$B:$B,$A158)&gt;0,500,0)))),"")</f>
        <v>7000</v>
      </c>
    </row>
    <row r="159" spans="1:4">
      <c r="A159" s="97">
        <v>45905</v>
      </c>
      <c r="B159" s="91"/>
      <c r="C159" s="98">
        <f>IFERROR(IF($B159="休館日","ー",6500+IF($B159="花火大会",500,IF($B159="特定日",500,0))+IF(WEEKDAY($A159,2)=6,500,IF(WEEKDAY($A159,2)=7,500,IF(COUNTIF(祝日リスト!$B:$B,$A159)&gt;0,500,0)))),"")</f>
        <v>6500</v>
      </c>
      <c r="D159" s="98">
        <f>IFERROR(IF($B159="休館日","ー",7000+IF($B159="花火大会",500,IF($B159="特定日",500,0))+IF(WEEKDAY($A159,2)=6,500,IF(WEEKDAY($A159,2)=7,500,IF(COUNTIF(祝日リスト!$B:$B,$A159)&gt;0,500,0)))),"")</f>
        <v>7000</v>
      </c>
    </row>
    <row r="160" spans="1:4">
      <c r="A160" s="97">
        <v>45906</v>
      </c>
      <c r="B160" s="91"/>
      <c r="C160" s="98">
        <f>IFERROR(IF($B160="休館日","ー",6500+IF($B160="花火大会",500,IF($B160="特定日",500,0))+IF(WEEKDAY($A160,2)=6,500,IF(WEEKDAY($A160,2)=7,500,IF(COUNTIF(祝日リスト!$B:$B,$A160)&gt;0,500,0)))),"")</f>
        <v>7000</v>
      </c>
      <c r="D160" s="98">
        <f>IFERROR(IF($B160="休館日","ー",7000+IF($B160="花火大会",500,IF($B160="特定日",500,0))+IF(WEEKDAY($A160,2)=6,500,IF(WEEKDAY($A160,2)=7,500,IF(COUNTIF(祝日リスト!$B:$B,$A160)&gt;0,500,0)))),"")</f>
        <v>7500</v>
      </c>
    </row>
    <row r="161" spans="1:4">
      <c r="A161" s="97">
        <v>45907</v>
      </c>
      <c r="B161" s="91"/>
      <c r="C161" s="98">
        <f>IFERROR(IF($B161="休館日","ー",6500+IF($B161="花火大会",500,IF($B161="特定日",500,0))+IF(WEEKDAY($A161,2)=6,500,IF(WEEKDAY($A161,2)=7,500,IF(COUNTIF(祝日リスト!$B:$B,$A161)&gt;0,500,0)))),"")</f>
        <v>7000</v>
      </c>
      <c r="D161" s="98">
        <f>IFERROR(IF($B161="休館日","ー",7000+IF($B161="花火大会",500,IF($B161="特定日",500,0))+IF(WEEKDAY($A161,2)=6,500,IF(WEEKDAY($A161,2)=7,500,IF(COUNTIF(祝日リスト!$B:$B,$A161)&gt;0,500,0)))),"")</f>
        <v>7500</v>
      </c>
    </row>
    <row r="162" spans="1:4">
      <c r="A162" s="97">
        <v>45908</v>
      </c>
      <c r="B162" s="91"/>
      <c r="C162" s="98">
        <f>IFERROR(IF($B162="休館日","ー",6500+IF($B162="花火大会",500,IF($B162="特定日",500,0))+IF(WEEKDAY($A162,2)=6,500,IF(WEEKDAY($A162,2)=7,500,IF(COUNTIF(祝日リスト!$B:$B,$A162)&gt;0,500,0)))),"")</f>
        <v>6500</v>
      </c>
      <c r="D162" s="98">
        <f>IFERROR(IF($B162="休館日","ー",7000+IF($B162="花火大会",500,IF($B162="特定日",500,0))+IF(WEEKDAY($A162,2)=6,500,IF(WEEKDAY($A162,2)=7,500,IF(COUNTIF(祝日リスト!$B:$B,$A162)&gt;0,500,0)))),"")</f>
        <v>7000</v>
      </c>
    </row>
    <row r="163" spans="1:4">
      <c r="A163" s="97">
        <v>45909</v>
      </c>
      <c r="B163" s="91" t="s">
        <v>129</v>
      </c>
      <c r="C163" s="98" t="str">
        <f>IFERROR(IF($B163="休館日","ー",6500+IF($B163="花火大会",500,IF($B163="特定日",500,0))+IF(WEEKDAY($A163,2)=6,500,IF(WEEKDAY($A163,2)=7,500,IF(COUNTIF(祝日リスト!$B:$B,$A163)&gt;0,500,0)))),"")</f>
        <v>ー</v>
      </c>
      <c r="D163" s="98" t="str">
        <f>IFERROR(IF($B163="休館日","ー",7000+IF($B163="花火大会",500,IF($B163="特定日",500,0))+IF(WEEKDAY($A163,2)=6,500,IF(WEEKDAY($A163,2)=7,500,IF(COUNTIF(祝日リスト!$B:$B,$A163)&gt;0,500,0)))),"")</f>
        <v>ー</v>
      </c>
    </row>
    <row r="164" spans="1:4">
      <c r="A164" s="97">
        <v>45910</v>
      </c>
      <c r="B164" s="91" t="s">
        <v>129</v>
      </c>
      <c r="C164" s="98" t="str">
        <f>IFERROR(IF($B164="休館日","ー",6500+IF($B164="花火大会",500,IF($B164="特定日",500,0))+IF(WEEKDAY($A164,2)=6,500,IF(WEEKDAY($A164,2)=7,500,IF(COUNTIF(祝日リスト!$B:$B,$A164)&gt;0,500,0)))),"")</f>
        <v>ー</v>
      </c>
      <c r="D164" s="98" t="str">
        <f>IFERROR(IF($B164="休館日","ー",7000+IF($B164="花火大会",500,IF($B164="特定日",500,0))+IF(WEEKDAY($A164,2)=6,500,IF(WEEKDAY($A164,2)=7,500,IF(COUNTIF(祝日リスト!$B:$B,$A164)&gt;0,500,0)))),"")</f>
        <v>ー</v>
      </c>
    </row>
    <row r="165" spans="1:4">
      <c r="A165" s="97">
        <v>45911</v>
      </c>
      <c r="B165" s="91"/>
      <c r="C165" s="98">
        <f>IFERROR(IF($B165="休館日","ー",6500+IF($B165="花火大会",500,IF($B165="特定日",500,0))+IF(WEEKDAY($A165,2)=6,500,IF(WEEKDAY($A165,2)=7,500,IF(COUNTIF(祝日リスト!$B:$B,$A165)&gt;0,500,0)))),"")</f>
        <v>6500</v>
      </c>
      <c r="D165" s="98">
        <f>IFERROR(IF($B165="休館日","ー",7000+IF($B165="花火大会",500,IF($B165="特定日",500,0))+IF(WEEKDAY($A165,2)=6,500,IF(WEEKDAY($A165,2)=7,500,IF(COUNTIF(祝日リスト!$B:$B,$A165)&gt;0,500,0)))),"")</f>
        <v>7000</v>
      </c>
    </row>
    <row r="166" spans="1:4">
      <c r="A166" s="97">
        <v>45912</v>
      </c>
      <c r="B166" s="91"/>
      <c r="C166" s="98">
        <f>IFERROR(IF($B166="休館日","ー",6500+IF($B166="花火大会",500,IF($B166="特定日",500,0))+IF(WEEKDAY($A166,2)=6,500,IF(WEEKDAY($A166,2)=7,500,IF(COUNTIF(祝日リスト!$B:$B,$A166)&gt;0,500,0)))),"")</f>
        <v>6500</v>
      </c>
      <c r="D166" s="98">
        <f>IFERROR(IF($B166="休館日","ー",7000+IF($B166="花火大会",500,IF($B166="特定日",500,0))+IF(WEEKDAY($A166,2)=6,500,IF(WEEKDAY($A166,2)=7,500,IF(COUNTIF(祝日リスト!$B:$B,$A166)&gt;0,500,0)))),"")</f>
        <v>7000</v>
      </c>
    </row>
    <row r="167" spans="1:4">
      <c r="A167" s="97">
        <v>45913</v>
      </c>
      <c r="B167" s="91"/>
      <c r="C167" s="98">
        <f>IFERROR(IF($B167="休館日","ー",6500+IF($B167="花火大会",500,IF($B167="特定日",500,0))+IF(WEEKDAY($A167,2)=6,500,IF(WEEKDAY($A167,2)=7,500,IF(COUNTIF(祝日リスト!$B:$B,$A167)&gt;0,500,0)))),"")</f>
        <v>7000</v>
      </c>
      <c r="D167" s="98">
        <f>IFERROR(IF($B167="休館日","ー",7000+IF($B167="花火大会",500,IF($B167="特定日",500,0))+IF(WEEKDAY($A167,2)=6,500,IF(WEEKDAY($A167,2)=7,500,IF(COUNTIF(祝日リスト!$B:$B,$A167)&gt;0,500,0)))),"")</f>
        <v>7500</v>
      </c>
    </row>
    <row r="168" spans="1:4">
      <c r="A168" s="97">
        <v>45914</v>
      </c>
      <c r="B168" s="91"/>
      <c r="C168" s="98">
        <f>IFERROR(IF($B168="休館日","ー",6500+IF($B168="花火大会",500,IF($B168="特定日",500,0))+IF(WEEKDAY($A168,2)=6,500,IF(WEEKDAY($A168,2)=7,500,IF(COUNTIF(祝日リスト!$B:$B,$A168)&gt;0,500,0)))),"")</f>
        <v>7000</v>
      </c>
      <c r="D168" s="98">
        <f>IFERROR(IF($B168="休館日","ー",7000+IF($B168="花火大会",500,IF($B168="特定日",500,0))+IF(WEEKDAY($A168,2)=6,500,IF(WEEKDAY($A168,2)=7,500,IF(COUNTIF(祝日リスト!$B:$B,$A168)&gt;0,500,0)))),"")</f>
        <v>7500</v>
      </c>
    </row>
    <row r="169" spans="1:4">
      <c r="A169" s="97">
        <v>45915</v>
      </c>
      <c r="B169" s="91" t="s">
        <v>130</v>
      </c>
      <c r="C169" s="98">
        <f>IFERROR(IF($B169="休館日","ー",6500+IF($B169="花火大会",500,IF($B169="特定日",500,0))+IF(WEEKDAY($A169,2)=6,500,IF(WEEKDAY($A169,2)=7,500,IF(COUNTIF(祝日リスト!$B:$B,$A169)&gt;0,500,0)))),"")</f>
        <v>7500</v>
      </c>
      <c r="D169" s="98">
        <f>IFERROR(IF($B169="休館日","ー",7000+IF($B169="花火大会",500,IF($B169="特定日",500,0))+IF(WEEKDAY($A169,2)=6,500,IF(WEEKDAY($A169,2)=7,500,IF(COUNTIF(祝日リスト!$B:$B,$A169)&gt;0,500,0)))),"")</f>
        <v>8000</v>
      </c>
    </row>
    <row r="170" spans="1:4">
      <c r="A170" s="97">
        <v>45916</v>
      </c>
      <c r="B170" s="91" t="s">
        <v>129</v>
      </c>
      <c r="C170" s="98" t="str">
        <f>IFERROR(IF($B170="休館日","ー",6500+IF($B170="花火大会",500,IF($B170="特定日",500,0))+IF(WEEKDAY($A170,2)=6,500,IF(WEEKDAY($A170,2)=7,500,IF(COUNTIF(祝日リスト!$B:$B,$A170)&gt;0,500,0)))),"")</f>
        <v>ー</v>
      </c>
      <c r="D170" s="98" t="str">
        <f>IFERROR(IF($B170="休館日","ー",7000+IF($B170="花火大会",500,IF($B170="特定日",500,0))+IF(WEEKDAY($A170,2)=6,500,IF(WEEKDAY($A170,2)=7,500,IF(COUNTIF(祝日リスト!$B:$B,$A170)&gt;0,500,0)))),"")</f>
        <v>ー</v>
      </c>
    </row>
    <row r="171" spans="1:4">
      <c r="A171" s="97">
        <v>45917</v>
      </c>
      <c r="B171" s="91" t="s">
        <v>129</v>
      </c>
      <c r="C171" s="98" t="str">
        <f>IFERROR(IF($B171="休館日","ー",6500+IF($B171="花火大会",500,IF($B171="特定日",500,0))+IF(WEEKDAY($A171,2)=6,500,IF(WEEKDAY($A171,2)=7,500,IF(COUNTIF(祝日リスト!$B:$B,$A171)&gt;0,500,0)))),"")</f>
        <v>ー</v>
      </c>
      <c r="D171" s="98" t="str">
        <f>IFERROR(IF($B171="休館日","ー",7000+IF($B171="花火大会",500,IF($B171="特定日",500,0))+IF(WEEKDAY($A171,2)=6,500,IF(WEEKDAY($A171,2)=7,500,IF(COUNTIF(祝日リスト!$B:$B,$A171)&gt;0,500,0)))),"")</f>
        <v>ー</v>
      </c>
    </row>
    <row r="172" spans="1:4">
      <c r="A172" s="97">
        <v>45918</v>
      </c>
      <c r="B172" s="91"/>
      <c r="C172" s="98">
        <f>IFERROR(IF($B172="休館日","ー",6500+IF($B172="花火大会",500,IF($B172="特定日",500,0))+IF(WEEKDAY($A172,2)=6,500,IF(WEEKDAY($A172,2)=7,500,IF(COUNTIF(祝日リスト!$B:$B,$A172)&gt;0,500,0)))),"")</f>
        <v>6500</v>
      </c>
      <c r="D172" s="98">
        <f>IFERROR(IF($B172="休館日","ー",7000+IF($B172="花火大会",500,IF($B172="特定日",500,0))+IF(WEEKDAY($A172,2)=6,500,IF(WEEKDAY($A172,2)=7,500,IF(COUNTIF(祝日リスト!$B:$B,$A172)&gt;0,500,0)))),"")</f>
        <v>7000</v>
      </c>
    </row>
    <row r="173" spans="1:4">
      <c r="A173" s="97">
        <v>45919</v>
      </c>
      <c r="B173" s="91"/>
      <c r="C173" s="98">
        <f>IFERROR(IF($B173="休館日","ー",6500+IF($B173="花火大会",500,IF($B173="特定日",500,0))+IF(WEEKDAY($A173,2)=6,500,IF(WEEKDAY($A173,2)=7,500,IF(COUNTIF(祝日リスト!$B:$B,$A173)&gt;0,500,0)))),"")</f>
        <v>6500</v>
      </c>
      <c r="D173" s="98">
        <f>IFERROR(IF($B173="休館日","ー",7000+IF($B173="花火大会",500,IF($B173="特定日",500,0))+IF(WEEKDAY($A173,2)=6,500,IF(WEEKDAY($A173,2)=7,500,IF(COUNTIF(祝日リスト!$B:$B,$A173)&gt;0,500,0)))),"")</f>
        <v>7000</v>
      </c>
    </row>
    <row r="174" spans="1:4">
      <c r="A174" s="97">
        <v>45920</v>
      </c>
      <c r="B174" s="91"/>
      <c r="C174" s="98">
        <f>IFERROR(IF($B174="休館日","ー",6500+IF($B174="花火大会",500,IF($B174="特定日",500,0))+IF(WEEKDAY($A174,2)=6,500,IF(WEEKDAY($A174,2)=7,500,IF(COUNTIF(祝日リスト!$B:$B,$A174)&gt;0,500,0)))),"")</f>
        <v>7000</v>
      </c>
      <c r="D174" s="98">
        <f>IFERROR(IF($B174="休館日","ー",7000+IF($B174="花火大会",500,IF($B174="特定日",500,0))+IF(WEEKDAY($A174,2)=6,500,IF(WEEKDAY($A174,2)=7,500,IF(COUNTIF(祝日リスト!$B:$B,$A174)&gt;0,500,0)))),"")</f>
        <v>7500</v>
      </c>
    </row>
    <row r="175" spans="1:4">
      <c r="A175" s="97">
        <v>45921</v>
      </c>
      <c r="B175" s="91"/>
      <c r="C175" s="98">
        <f>IFERROR(IF($B175="休館日","ー",6500+IF($B175="花火大会",500,IF($B175="特定日",500,0))+IF(WEEKDAY($A175,2)=6,500,IF(WEEKDAY($A175,2)=7,500,IF(COUNTIF(祝日リスト!$B:$B,$A175)&gt;0,500,0)))),"")</f>
        <v>7000</v>
      </c>
      <c r="D175" s="98">
        <f>IFERROR(IF($B175="休館日","ー",7000+IF($B175="花火大会",500,IF($B175="特定日",500,0))+IF(WEEKDAY($A175,2)=6,500,IF(WEEKDAY($A175,2)=7,500,IF(COUNTIF(祝日リスト!$B:$B,$A175)&gt;0,500,0)))),"")</f>
        <v>7500</v>
      </c>
    </row>
    <row r="176" spans="1:4">
      <c r="A176" s="97">
        <v>45922</v>
      </c>
      <c r="B176" s="91"/>
      <c r="C176" s="98">
        <f>IFERROR(IF($B176="休館日","ー",6500+IF($B176="花火大会",500,IF($B176="特定日",500,0))+IF(WEEKDAY($A176,2)=6,500,IF(WEEKDAY($A176,2)=7,500,IF(COUNTIF(祝日リスト!$B:$B,$A176)&gt;0,500,0)))),"")</f>
        <v>6500</v>
      </c>
      <c r="D176" s="98">
        <f>IFERROR(IF($B176="休館日","ー",7000+IF($B176="花火大会",500,IF($B176="特定日",500,0))+IF(WEEKDAY($A176,2)=6,500,IF(WEEKDAY($A176,2)=7,500,IF(COUNTIF(祝日リスト!$B:$B,$A176)&gt;0,500,0)))),"")</f>
        <v>7000</v>
      </c>
    </row>
    <row r="177" spans="1:4">
      <c r="A177" s="97">
        <v>45923</v>
      </c>
      <c r="B177" s="91"/>
      <c r="C177" s="98">
        <f>IFERROR(IF($B177="休館日","ー",6500+IF($B177="花火大会",500,IF($B177="特定日",500,0))+IF(WEEKDAY($A177,2)=6,500,IF(WEEKDAY($A177,2)=7,500,IF(COUNTIF(祝日リスト!$B:$B,$A177)&gt;0,500,0)))),"")</f>
        <v>7000</v>
      </c>
      <c r="D177" s="98">
        <f>IFERROR(IF($B177="休館日","ー",7000+IF($B177="花火大会",500,IF($B177="特定日",500,0))+IF(WEEKDAY($A177,2)=6,500,IF(WEEKDAY($A177,2)=7,500,IF(COUNTIF(祝日リスト!$B:$B,$A177)&gt;0,500,0)))),"")</f>
        <v>7500</v>
      </c>
    </row>
    <row r="178" spans="1:4">
      <c r="A178" s="97">
        <v>45924</v>
      </c>
      <c r="B178" s="91" t="s">
        <v>129</v>
      </c>
      <c r="C178" s="98" t="str">
        <f>IFERROR(IF($B178="休館日","ー",6500+IF($B178="花火大会",500,IF($B178="特定日",500,0))+IF(WEEKDAY($A178,2)=6,500,IF(WEEKDAY($A178,2)=7,500,IF(COUNTIF(祝日リスト!$B:$B,$A178)&gt;0,500,0)))),"")</f>
        <v>ー</v>
      </c>
      <c r="D178" s="98" t="str">
        <f>IFERROR(IF($B178="休館日","ー",7000+IF($B178="花火大会",500,IF($B178="特定日",500,0))+IF(WEEKDAY($A178,2)=6,500,IF(WEEKDAY($A178,2)=7,500,IF(COUNTIF(祝日リスト!$B:$B,$A178)&gt;0,500,0)))),"")</f>
        <v>ー</v>
      </c>
    </row>
    <row r="179" spans="1:4">
      <c r="A179" s="97">
        <v>45925</v>
      </c>
      <c r="B179" s="91" t="s">
        <v>129</v>
      </c>
      <c r="C179" s="98" t="str">
        <f>IFERROR(IF($B179="休館日","ー",6500+IF($B179="花火大会",500,IF($B179="特定日",500,0))+IF(WEEKDAY($A179,2)=6,500,IF(WEEKDAY($A179,2)=7,500,IF(COUNTIF(祝日リスト!$B:$B,$A179)&gt;0,500,0)))),"")</f>
        <v>ー</v>
      </c>
      <c r="D179" s="98" t="str">
        <f>IFERROR(IF($B179="休館日","ー",7000+IF($B179="花火大会",500,IF($B179="特定日",500,0))+IF(WEEKDAY($A179,2)=6,500,IF(WEEKDAY($A179,2)=7,500,IF(COUNTIF(祝日リスト!$B:$B,$A179)&gt;0,500,0)))),"")</f>
        <v>ー</v>
      </c>
    </row>
    <row r="180" spans="1:4">
      <c r="A180" s="97">
        <v>45926</v>
      </c>
      <c r="B180" s="91"/>
      <c r="C180" s="98">
        <f>IFERROR(IF($B180="休館日","ー",6500+IF($B180="花火大会",500,IF($B180="特定日",500,0))+IF(WEEKDAY($A180,2)=6,500,IF(WEEKDAY($A180,2)=7,500,IF(COUNTIF(祝日リスト!$B:$B,$A180)&gt;0,500,0)))),"")</f>
        <v>6500</v>
      </c>
      <c r="D180" s="98">
        <f>IFERROR(IF($B180="休館日","ー",7000+IF($B180="花火大会",500,IF($B180="特定日",500,0))+IF(WEEKDAY($A180,2)=6,500,IF(WEEKDAY($A180,2)=7,500,IF(COUNTIF(祝日リスト!$B:$B,$A180)&gt;0,500,0)))),"")</f>
        <v>7000</v>
      </c>
    </row>
    <row r="181" spans="1:4">
      <c r="A181" s="97">
        <v>45927</v>
      </c>
      <c r="B181" s="91"/>
      <c r="C181" s="98">
        <f>IFERROR(IF($B181="休館日","ー",6500+IF($B181="花火大会",500,IF($B181="特定日",500,0))+IF(WEEKDAY($A181,2)=6,500,IF(WEEKDAY($A181,2)=7,500,IF(COUNTIF(祝日リスト!$B:$B,$A181)&gt;0,500,0)))),"")</f>
        <v>7000</v>
      </c>
      <c r="D181" s="98">
        <f>IFERROR(IF($B181="休館日","ー",7000+IF($B181="花火大会",500,IF($B181="特定日",500,0))+IF(WEEKDAY($A181,2)=6,500,IF(WEEKDAY($A181,2)=7,500,IF(COUNTIF(祝日リスト!$B:$B,$A181)&gt;0,500,0)))),"")</f>
        <v>7500</v>
      </c>
    </row>
    <row r="182" spans="1:4">
      <c r="A182" s="97">
        <v>45928</v>
      </c>
      <c r="B182" s="91"/>
      <c r="C182" s="98">
        <f>IFERROR(IF($B182="休館日","ー",6500+IF($B182="花火大会",500,IF($B182="特定日",500,0))+IF(WEEKDAY($A182,2)=6,500,IF(WEEKDAY($A182,2)=7,500,IF(COUNTIF(祝日リスト!$B:$B,$A182)&gt;0,500,0)))),"")</f>
        <v>7000</v>
      </c>
      <c r="D182" s="98">
        <f>IFERROR(IF($B182="休館日","ー",7000+IF($B182="花火大会",500,IF($B182="特定日",500,0))+IF(WEEKDAY($A182,2)=6,500,IF(WEEKDAY($A182,2)=7,500,IF(COUNTIF(祝日リスト!$B:$B,$A182)&gt;0,500,0)))),"")</f>
        <v>7500</v>
      </c>
    </row>
    <row r="183" spans="1:4">
      <c r="A183" s="97">
        <v>45929</v>
      </c>
      <c r="B183" s="91"/>
      <c r="C183" s="98">
        <f>IFERROR(IF($B183="休館日","ー",6500+IF($B183="花火大会",500,IF($B183="特定日",500,0))+IF(WEEKDAY($A183,2)=6,500,IF(WEEKDAY($A183,2)=7,500,IF(COUNTIF(祝日リスト!$B:$B,$A183)&gt;0,500,0)))),"")</f>
        <v>6500</v>
      </c>
      <c r="D183" s="98">
        <f>IFERROR(IF($B183="休館日","ー",7000+IF($B183="花火大会",500,IF($B183="特定日",500,0))+IF(WEEKDAY($A183,2)=6,500,IF(WEEKDAY($A183,2)=7,500,IF(COUNTIF(祝日リスト!$B:$B,$A183)&gt;0,500,0)))),"")</f>
        <v>7000</v>
      </c>
    </row>
    <row r="184" spans="1:4">
      <c r="A184" s="97">
        <v>45930</v>
      </c>
      <c r="B184" s="91" t="s">
        <v>129</v>
      </c>
      <c r="C184" s="98" t="str">
        <f>IFERROR(IF($B184="休館日","ー",6500+IF($B184="花火大会",500,IF($B184="特定日",500,0))+IF(WEEKDAY($A184,2)=6,500,IF(WEEKDAY($A184,2)=7,500,IF(COUNTIF(祝日リスト!$B:$B,$A184)&gt;0,500,0)))),"")</f>
        <v>ー</v>
      </c>
      <c r="D184" s="98" t="str">
        <f>IFERROR(IF($B184="休館日","ー",7000+IF($B184="花火大会",500,IF($B184="特定日",500,0))+IF(WEEKDAY($A184,2)=6,500,IF(WEEKDAY($A184,2)=7,500,IF(COUNTIF(祝日リスト!$B:$B,$A184)&gt;0,500,0)))),"")</f>
        <v>ー</v>
      </c>
    </row>
    <row r="185" spans="1:4">
      <c r="A185" s="97">
        <v>45931</v>
      </c>
      <c r="B185" s="91" t="s">
        <v>129</v>
      </c>
      <c r="C185" s="98" t="str">
        <f>IFERROR(IF($B185="休館日","ー",6500+IF($B185="花火大会",500,IF($B185="特定日",500,0))+IF(WEEKDAY($A185,2)=6,500,IF(WEEKDAY($A185,2)=7,500,IF(COUNTIF(祝日リスト!$B:$B,$A185)&gt;0,500,0)))),"")</f>
        <v>ー</v>
      </c>
      <c r="D185" s="98" t="str">
        <f>IFERROR(IF($B185="休館日","ー",7000+IF($B185="花火大会",500,IF($B185="特定日",500,0))+IF(WEEKDAY($A185,2)=6,500,IF(WEEKDAY($A185,2)=7,500,IF(COUNTIF(祝日リスト!$B:$B,$A185)&gt;0,500,0)))),"")</f>
        <v>ー</v>
      </c>
    </row>
    <row r="186" spans="1:4">
      <c r="A186" s="97">
        <v>45932</v>
      </c>
      <c r="B186" s="91"/>
      <c r="C186" s="98">
        <f>IFERROR(IF($B186="休館日","ー",6500+IF($B186="花火大会",500,IF($B186="特定日",500,0))+IF(WEEKDAY($A186,2)=6,500,IF(WEEKDAY($A186,2)=7,500,IF(COUNTIF(祝日リスト!$B:$B,$A186)&gt;0,500,0)))),"")</f>
        <v>6500</v>
      </c>
      <c r="D186" s="98">
        <f>IFERROR(IF($B186="休館日","ー",7000+IF($B186="花火大会",500,IF($B186="特定日",500,0))+IF(WEEKDAY($A186,2)=6,500,IF(WEEKDAY($A186,2)=7,500,IF(COUNTIF(祝日リスト!$B:$B,$A186)&gt;0,500,0)))),"")</f>
        <v>7000</v>
      </c>
    </row>
    <row r="187" spans="1:4">
      <c r="A187" s="97">
        <v>45933</v>
      </c>
      <c r="B187" s="91"/>
      <c r="C187" s="98">
        <f>IFERROR(IF($B187="休館日","ー",6500+IF($B187="花火大会",500,IF($B187="特定日",500,0))+IF(WEEKDAY($A187,2)=6,500,IF(WEEKDAY($A187,2)=7,500,IF(COUNTIF(祝日リスト!$B:$B,$A187)&gt;0,500,0)))),"")</f>
        <v>6500</v>
      </c>
      <c r="D187" s="98">
        <f>IFERROR(IF($B187="休館日","ー",7000+IF($B187="花火大会",500,IF($B187="特定日",500,0))+IF(WEEKDAY($A187,2)=6,500,IF(WEEKDAY($A187,2)=7,500,IF(COUNTIF(祝日リスト!$B:$B,$A187)&gt;0,500,0)))),"")</f>
        <v>7000</v>
      </c>
    </row>
    <row r="188" spans="1:4">
      <c r="A188" s="97">
        <v>45934</v>
      </c>
      <c r="B188" s="91"/>
      <c r="C188" s="98">
        <f>IFERROR(IF($B188="休館日","ー",6500+IF($B188="花火大会",500,IF($B188="特定日",500,0))+IF(WEEKDAY($A188,2)=6,500,IF(WEEKDAY($A188,2)=7,500,IF(COUNTIF(祝日リスト!$B:$B,$A188)&gt;0,500,0)))),"")</f>
        <v>7000</v>
      </c>
      <c r="D188" s="98">
        <f>IFERROR(IF($B188="休館日","ー",7000+IF($B188="花火大会",500,IF($B188="特定日",500,0))+IF(WEEKDAY($A188,2)=6,500,IF(WEEKDAY($A188,2)=7,500,IF(COUNTIF(祝日リスト!$B:$B,$A188)&gt;0,500,0)))),"")</f>
        <v>7500</v>
      </c>
    </row>
    <row r="189" spans="1:4">
      <c r="A189" s="97">
        <v>45935</v>
      </c>
      <c r="B189" s="91"/>
      <c r="C189" s="98">
        <f>IFERROR(IF($B189="休館日","ー",6500+IF($B189="花火大会",500,IF($B189="特定日",500,0))+IF(WEEKDAY($A189,2)=6,500,IF(WEEKDAY($A189,2)=7,500,IF(COUNTIF(祝日リスト!$B:$B,$A189)&gt;0,500,0)))),"")</f>
        <v>7000</v>
      </c>
      <c r="D189" s="98">
        <f>IFERROR(IF($B189="休館日","ー",7000+IF($B189="花火大会",500,IF($B189="特定日",500,0))+IF(WEEKDAY($A189,2)=6,500,IF(WEEKDAY($A189,2)=7,500,IF(COUNTIF(祝日リスト!$B:$B,$A189)&gt;0,500,0)))),"")</f>
        <v>7500</v>
      </c>
    </row>
    <row r="190" spans="1:4">
      <c r="A190" s="97">
        <v>45936</v>
      </c>
      <c r="B190" s="91"/>
      <c r="C190" s="98">
        <f>IFERROR(IF($B190="休館日","ー",6500+IF($B190="花火大会",500,IF($B190="特定日",500,0))+IF(WEEKDAY($A190,2)=6,500,IF(WEEKDAY($A190,2)=7,500,IF(COUNTIF(祝日リスト!$B:$B,$A190)&gt;0,500,0)))),"")</f>
        <v>6500</v>
      </c>
      <c r="D190" s="98">
        <f>IFERROR(IF($B190="休館日","ー",7000+IF($B190="花火大会",500,IF($B190="特定日",500,0))+IF(WEEKDAY($A190,2)=6,500,IF(WEEKDAY($A190,2)=7,500,IF(COUNTIF(祝日リスト!$B:$B,$A190)&gt;0,500,0)))),"")</f>
        <v>7000</v>
      </c>
    </row>
    <row r="191" spans="1:4">
      <c r="A191" s="97">
        <v>45937</v>
      </c>
      <c r="B191" s="91" t="s">
        <v>129</v>
      </c>
      <c r="C191" s="98" t="str">
        <f>IFERROR(IF($B191="休館日","ー",6500+IF($B191="花火大会",500,IF($B191="特定日",500,0))+IF(WEEKDAY($A191,2)=6,500,IF(WEEKDAY($A191,2)=7,500,IF(COUNTIF(祝日リスト!$B:$B,$A191)&gt;0,500,0)))),"")</f>
        <v>ー</v>
      </c>
      <c r="D191" s="98" t="str">
        <f>IFERROR(IF($B191="休館日","ー",7000+IF($B191="花火大会",500,IF($B191="特定日",500,0))+IF(WEEKDAY($A191,2)=6,500,IF(WEEKDAY($A191,2)=7,500,IF(COUNTIF(祝日リスト!$B:$B,$A191)&gt;0,500,0)))),"")</f>
        <v>ー</v>
      </c>
    </row>
    <row r="192" spans="1:4">
      <c r="A192" s="97">
        <v>45938</v>
      </c>
      <c r="B192" s="91" t="s">
        <v>129</v>
      </c>
      <c r="C192" s="98" t="str">
        <f>IFERROR(IF($B192="休館日","ー",6500+IF($B192="花火大会",500,IF($B192="特定日",500,0))+IF(WEEKDAY($A192,2)=6,500,IF(WEEKDAY($A192,2)=7,500,IF(COUNTIF(祝日リスト!$B:$B,$A192)&gt;0,500,0)))),"")</f>
        <v>ー</v>
      </c>
      <c r="D192" s="98" t="str">
        <f>IFERROR(IF($B192="休館日","ー",7000+IF($B192="花火大会",500,IF($B192="特定日",500,0))+IF(WEEKDAY($A192,2)=6,500,IF(WEEKDAY($A192,2)=7,500,IF(COUNTIF(祝日リスト!$B:$B,$A192)&gt;0,500,0)))),"")</f>
        <v>ー</v>
      </c>
    </row>
    <row r="193" spans="1:4">
      <c r="A193" s="97">
        <v>45939</v>
      </c>
      <c r="B193" s="91"/>
      <c r="C193" s="98">
        <f>IFERROR(IF($B193="休館日","ー",6500+IF($B193="花火大会",500,IF($B193="特定日",500,0))+IF(WEEKDAY($A193,2)=6,500,IF(WEEKDAY($A193,2)=7,500,IF(COUNTIF(祝日リスト!$B:$B,$A193)&gt;0,500,0)))),"")</f>
        <v>6500</v>
      </c>
      <c r="D193" s="98">
        <f>IFERROR(IF($B193="休館日","ー",7000+IF($B193="花火大会",500,IF($B193="特定日",500,0))+IF(WEEKDAY($A193,2)=6,500,IF(WEEKDAY($A193,2)=7,500,IF(COUNTIF(祝日リスト!$B:$B,$A193)&gt;0,500,0)))),"")</f>
        <v>7000</v>
      </c>
    </row>
    <row r="194" spans="1:4">
      <c r="A194" s="97">
        <v>45940</v>
      </c>
      <c r="B194" s="91"/>
      <c r="C194" s="98">
        <f>IFERROR(IF($B194="休館日","ー",6500+IF($B194="花火大会",500,IF($B194="特定日",500,0))+IF(WEEKDAY($A194,2)=6,500,IF(WEEKDAY($A194,2)=7,500,IF(COUNTIF(祝日リスト!$B:$B,$A194)&gt;0,500,0)))),"")</f>
        <v>6500</v>
      </c>
      <c r="D194" s="98">
        <f>IFERROR(IF($B194="休館日","ー",7000+IF($B194="花火大会",500,IF($B194="特定日",500,0))+IF(WEEKDAY($A194,2)=6,500,IF(WEEKDAY($A194,2)=7,500,IF(COUNTIF(祝日リスト!$B:$B,$A194)&gt;0,500,0)))),"")</f>
        <v>7000</v>
      </c>
    </row>
    <row r="195" spans="1:4">
      <c r="A195" s="97">
        <v>45941</v>
      </c>
      <c r="B195" s="91"/>
      <c r="C195" s="98">
        <f>IFERROR(IF($B195="休館日","ー",6500+IF($B195="花火大会",500,IF($B195="特定日",500,0))+IF(WEEKDAY($A195,2)=6,500,IF(WEEKDAY($A195,2)=7,500,IF(COUNTIF(祝日リスト!$B:$B,$A195)&gt;0,500,0)))),"")</f>
        <v>7000</v>
      </c>
      <c r="D195" s="98">
        <f>IFERROR(IF($B195="休館日","ー",7000+IF($B195="花火大会",500,IF($B195="特定日",500,0))+IF(WEEKDAY($A195,2)=6,500,IF(WEEKDAY($A195,2)=7,500,IF(COUNTIF(祝日リスト!$B:$B,$A195)&gt;0,500,0)))),"")</f>
        <v>7500</v>
      </c>
    </row>
    <row r="196" spans="1:4">
      <c r="A196" s="97">
        <v>45942</v>
      </c>
      <c r="B196" s="91"/>
      <c r="C196" s="98">
        <f>IFERROR(IF($B196="休館日","ー",6500+IF($B196="花火大会",500,IF($B196="特定日",500,0))+IF(WEEKDAY($A196,2)=6,500,IF(WEEKDAY($A196,2)=7,500,IF(COUNTIF(祝日リスト!$B:$B,$A196)&gt;0,500,0)))),"")</f>
        <v>7000</v>
      </c>
      <c r="D196" s="98">
        <f>IFERROR(IF($B196="休館日","ー",7000+IF($B196="花火大会",500,IF($B196="特定日",500,0))+IF(WEEKDAY($A196,2)=6,500,IF(WEEKDAY($A196,2)=7,500,IF(COUNTIF(祝日リスト!$B:$B,$A196)&gt;0,500,0)))),"")</f>
        <v>7500</v>
      </c>
    </row>
    <row r="197" spans="1:4">
      <c r="A197" s="97">
        <v>45943</v>
      </c>
      <c r="B197" s="91" t="s">
        <v>130</v>
      </c>
      <c r="C197" s="98">
        <f>IFERROR(IF($B197="休館日","ー",6500+IF($B197="花火大会",500,IF($B197="特定日",500,0))+IF(WEEKDAY($A197,2)=6,500,IF(WEEKDAY($A197,2)=7,500,IF(COUNTIF(祝日リスト!$B:$B,$A197)&gt;0,500,0)))),"")</f>
        <v>7500</v>
      </c>
      <c r="D197" s="98">
        <f>IFERROR(IF($B197="休館日","ー",7000+IF($B197="花火大会",500,IF($B197="特定日",500,0))+IF(WEEKDAY($A197,2)=6,500,IF(WEEKDAY($A197,2)=7,500,IF(COUNTIF(祝日リスト!$B:$B,$A197)&gt;0,500,0)))),"")</f>
        <v>8000</v>
      </c>
    </row>
    <row r="198" spans="1:4">
      <c r="A198" s="97">
        <v>45944</v>
      </c>
      <c r="B198" s="91" t="s">
        <v>129</v>
      </c>
      <c r="C198" s="98" t="str">
        <f>IFERROR(IF($B198="休館日","ー",6500+IF($B198="花火大会",500,IF($B198="特定日",500,0))+IF(WEEKDAY($A198,2)=6,500,IF(WEEKDAY($A198,2)=7,500,IF(COUNTIF(祝日リスト!$B:$B,$A198)&gt;0,500,0)))),"")</f>
        <v>ー</v>
      </c>
      <c r="D198" s="98" t="str">
        <f>IFERROR(IF($B198="休館日","ー",7000+IF($B198="花火大会",500,IF($B198="特定日",500,0))+IF(WEEKDAY($A198,2)=6,500,IF(WEEKDAY($A198,2)=7,500,IF(COUNTIF(祝日リスト!$B:$B,$A198)&gt;0,500,0)))),"")</f>
        <v>ー</v>
      </c>
    </row>
    <row r="199" spans="1:4">
      <c r="A199" s="97">
        <v>45945</v>
      </c>
      <c r="B199" s="91" t="s">
        <v>129</v>
      </c>
      <c r="C199" s="98" t="str">
        <f>IFERROR(IF($B199="休館日","ー",6500+IF($B199="花火大会",500,IF($B199="特定日",500,0))+IF(WEEKDAY($A199,2)=6,500,IF(WEEKDAY($A199,2)=7,500,IF(COUNTIF(祝日リスト!$B:$B,$A199)&gt;0,500,0)))),"")</f>
        <v>ー</v>
      </c>
      <c r="D199" s="98" t="str">
        <f>IFERROR(IF($B199="休館日","ー",7000+IF($B199="花火大会",500,IF($B199="特定日",500,0))+IF(WEEKDAY($A199,2)=6,500,IF(WEEKDAY($A199,2)=7,500,IF(COUNTIF(祝日リスト!$B:$B,$A199)&gt;0,500,0)))),"")</f>
        <v>ー</v>
      </c>
    </row>
    <row r="200" spans="1:4">
      <c r="A200" s="97">
        <v>45946</v>
      </c>
      <c r="B200" s="91"/>
      <c r="C200" s="98">
        <f>IFERROR(IF($B200="休館日","ー",6500+IF($B200="花火大会",500,IF($B200="特定日",500,0))+IF(WEEKDAY($A200,2)=6,500,IF(WEEKDAY($A200,2)=7,500,IF(COUNTIF(祝日リスト!$B:$B,$A200)&gt;0,500,0)))),"")</f>
        <v>6500</v>
      </c>
      <c r="D200" s="98">
        <f>IFERROR(IF($B200="休館日","ー",7000+IF($B200="花火大会",500,IF($B200="特定日",500,0))+IF(WEEKDAY($A200,2)=6,500,IF(WEEKDAY($A200,2)=7,500,IF(COUNTIF(祝日リスト!$B:$B,$A200)&gt;0,500,0)))),"")</f>
        <v>7000</v>
      </c>
    </row>
    <row r="201" spans="1:4">
      <c r="A201" s="97">
        <v>45947</v>
      </c>
      <c r="B201" s="91"/>
      <c r="C201" s="98">
        <f>IFERROR(IF($B201="休館日","ー",6500+IF($B201="花火大会",500,IF($B201="特定日",500,0))+IF(WEEKDAY($A201,2)=6,500,IF(WEEKDAY($A201,2)=7,500,IF(COUNTIF(祝日リスト!$B:$B,$A201)&gt;0,500,0)))),"")</f>
        <v>6500</v>
      </c>
      <c r="D201" s="98">
        <f>IFERROR(IF($B201="休館日","ー",7000+IF($B201="花火大会",500,IF($B201="特定日",500,0))+IF(WEEKDAY($A201,2)=6,500,IF(WEEKDAY($A201,2)=7,500,IF(COUNTIF(祝日リスト!$B:$B,$A201)&gt;0,500,0)))),"")</f>
        <v>7000</v>
      </c>
    </row>
    <row r="202" spans="1:4">
      <c r="A202" s="97">
        <v>45948</v>
      </c>
      <c r="B202" s="91"/>
      <c r="C202" s="98">
        <f>IFERROR(IF($B202="休館日","ー",6500+IF($B202="花火大会",500,IF($B202="特定日",500,0))+IF(WEEKDAY($A202,2)=6,500,IF(WEEKDAY($A202,2)=7,500,IF(COUNTIF(祝日リスト!$B:$B,$A202)&gt;0,500,0)))),"")</f>
        <v>7000</v>
      </c>
      <c r="D202" s="98">
        <f>IFERROR(IF($B202="休館日","ー",7000+IF($B202="花火大会",500,IF($B202="特定日",500,0))+IF(WEEKDAY($A202,2)=6,500,IF(WEEKDAY($A202,2)=7,500,IF(COUNTIF(祝日リスト!$B:$B,$A202)&gt;0,500,0)))),"")</f>
        <v>7500</v>
      </c>
    </row>
    <row r="203" spans="1:4">
      <c r="A203" s="97">
        <v>45949</v>
      </c>
      <c r="B203" s="91"/>
      <c r="C203" s="98">
        <f>IFERROR(IF($B203="休館日","ー",6500+IF($B203="花火大会",500,IF($B203="特定日",500,0))+IF(WEEKDAY($A203,2)=6,500,IF(WEEKDAY($A203,2)=7,500,IF(COUNTIF(祝日リスト!$B:$B,$A203)&gt;0,500,0)))),"")</f>
        <v>7000</v>
      </c>
      <c r="D203" s="98">
        <f>IFERROR(IF($B203="休館日","ー",7000+IF($B203="花火大会",500,IF($B203="特定日",500,0))+IF(WEEKDAY($A203,2)=6,500,IF(WEEKDAY($A203,2)=7,500,IF(COUNTIF(祝日リスト!$B:$B,$A203)&gt;0,500,0)))),"")</f>
        <v>7500</v>
      </c>
    </row>
    <row r="204" spans="1:4">
      <c r="A204" s="97">
        <v>45950</v>
      </c>
      <c r="B204" s="91"/>
      <c r="C204" s="98">
        <f>IFERROR(IF($B204="休館日","ー",6500+IF($B204="花火大会",500,IF($B204="特定日",500,0))+IF(WEEKDAY($A204,2)=6,500,IF(WEEKDAY($A204,2)=7,500,IF(COUNTIF(祝日リスト!$B:$B,$A204)&gt;0,500,0)))),"")</f>
        <v>6500</v>
      </c>
      <c r="D204" s="98">
        <f>IFERROR(IF($B204="休館日","ー",7000+IF($B204="花火大会",500,IF($B204="特定日",500,0))+IF(WEEKDAY($A204,2)=6,500,IF(WEEKDAY($A204,2)=7,500,IF(COUNTIF(祝日リスト!$B:$B,$A204)&gt;0,500,0)))),"")</f>
        <v>7000</v>
      </c>
    </row>
    <row r="205" spans="1:4">
      <c r="A205" s="97">
        <v>45951</v>
      </c>
      <c r="B205" s="91" t="s">
        <v>129</v>
      </c>
      <c r="C205" s="98" t="str">
        <f>IFERROR(IF($B205="休館日","ー",6500+IF($B205="花火大会",500,IF($B205="特定日",500,0))+IF(WEEKDAY($A205,2)=6,500,IF(WEEKDAY($A205,2)=7,500,IF(COUNTIF(祝日リスト!$B:$B,$A205)&gt;0,500,0)))),"")</f>
        <v>ー</v>
      </c>
      <c r="D205" s="98" t="str">
        <f>IFERROR(IF($B205="休館日","ー",7000+IF($B205="花火大会",500,IF($B205="特定日",500,0))+IF(WEEKDAY($A205,2)=6,500,IF(WEEKDAY($A205,2)=7,500,IF(COUNTIF(祝日リスト!$B:$B,$A205)&gt;0,500,0)))),"")</f>
        <v>ー</v>
      </c>
    </row>
    <row r="206" spans="1:4">
      <c r="A206" s="97">
        <v>45952</v>
      </c>
      <c r="B206" s="91" t="s">
        <v>129</v>
      </c>
      <c r="C206" s="98" t="str">
        <f>IFERROR(IF($B206="休館日","ー",6500+IF($B206="花火大会",500,IF($B206="特定日",500,0))+IF(WEEKDAY($A206,2)=6,500,IF(WEEKDAY($A206,2)=7,500,IF(COUNTIF(祝日リスト!$B:$B,$A206)&gt;0,500,0)))),"")</f>
        <v>ー</v>
      </c>
      <c r="D206" s="98" t="str">
        <f>IFERROR(IF($B206="休館日","ー",7000+IF($B206="花火大会",500,IF($B206="特定日",500,0))+IF(WEEKDAY($A206,2)=6,500,IF(WEEKDAY($A206,2)=7,500,IF(COUNTIF(祝日リスト!$B:$B,$A206)&gt;0,500,0)))),"")</f>
        <v>ー</v>
      </c>
    </row>
    <row r="207" spans="1:4">
      <c r="A207" s="97">
        <v>45953</v>
      </c>
      <c r="B207" s="91"/>
      <c r="C207" s="98">
        <f>IFERROR(IF($B207="休館日","ー",6500+IF($B207="花火大会",500,IF($B207="特定日",500,0))+IF(WEEKDAY($A207,2)=6,500,IF(WEEKDAY($A207,2)=7,500,IF(COUNTIF(祝日リスト!$B:$B,$A207)&gt;0,500,0)))),"")</f>
        <v>6500</v>
      </c>
      <c r="D207" s="98">
        <f>IFERROR(IF($B207="休館日","ー",7000+IF($B207="花火大会",500,IF($B207="特定日",500,0))+IF(WEEKDAY($A207,2)=6,500,IF(WEEKDAY($A207,2)=7,500,IF(COUNTIF(祝日リスト!$B:$B,$A207)&gt;0,500,0)))),"")</f>
        <v>7000</v>
      </c>
    </row>
    <row r="208" spans="1:4">
      <c r="A208" s="97">
        <v>45954</v>
      </c>
      <c r="B208" s="91"/>
      <c r="C208" s="98">
        <f>IFERROR(IF($B208="休館日","ー",6500+IF($B208="花火大会",500,IF($B208="特定日",500,0))+IF(WEEKDAY($A208,2)=6,500,IF(WEEKDAY($A208,2)=7,500,IF(COUNTIF(祝日リスト!$B:$B,$A208)&gt;0,500,0)))),"")</f>
        <v>6500</v>
      </c>
      <c r="D208" s="98">
        <f>IFERROR(IF($B208="休館日","ー",7000+IF($B208="花火大会",500,IF($B208="特定日",500,0))+IF(WEEKDAY($A208,2)=6,500,IF(WEEKDAY($A208,2)=7,500,IF(COUNTIF(祝日リスト!$B:$B,$A208)&gt;0,500,0)))),"")</f>
        <v>7000</v>
      </c>
    </row>
    <row r="209" spans="1:4">
      <c r="A209" s="97">
        <v>45955</v>
      </c>
      <c r="B209" s="91"/>
      <c r="C209" s="98">
        <f>IFERROR(IF($B209="休館日","ー",6500+IF($B209="花火大会",500,IF($B209="特定日",500,0))+IF(WEEKDAY($A209,2)=6,500,IF(WEEKDAY($A209,2)=7,500,IF(COUNTIF(祝日リスト!$B:$B,$A209)&gt;0,500,0)))),"")</f>
        <v>7000</v>
      </c>
      <c r="D209" s="98">
        <f>IFERROR(IF($B209="休館日","ー",7000+IF($B209="花火大会",500,IF($B209="特定日",500,0))+IF(WEEKDAY($A209,2)=6,500,IF(WEEKDAY($A209,2)=7,500,IF(COUNTIF(祝日リスト!$B:$B,$A209)&gt;0,500,0)))),"")</f>
        <v>7500</v>
      </c>
    </row>
    <row r="210" spans="1:4">
      <c r="A210" s="97">
        <v>45956</v>
      </c>
      <c r="B210" s="91"/>
      <c r="C210" s="98">
        <f>IFERROR(IF($B210="休館日","ー",6500+IF($B210="花火大会",500,IF($B210="特定日",500,0))+IF(WEEKDAY($A210,2)=6,500,IF(WEEKDAY($A210,2)=7,500,IF(COUNTIF(祝日リスト!$B:$B,$A210)&gt;0,500,0)))),"")</f>
        <v>7000</v>
      </c>
      <c r="D210" s="98">
        <f>IFERROR(IF($B210="休館日","ー",7000+IF($B210="花火大会",500,IF($B210="特定日",500,0))+IF(WEEKDAY($A210,2)=6,500,IF(WEEKDAY($A210,2)=7,500,IF(COUNTIF(祝日リスト!$B:$B,$A210)&gt;0,500,0)))),"")</f>
        <v>7500</v>
      </c>
    </row>
    <row r="211" spans="1:4">
      <c r="A211" s="97">
        <v>45957</v>
      </c>
      <c r="B211" s="91"/>
      <c r="C211" s="98">
        <f>IFERROR(IF($B211="休館日","ー",6500+IF($B211="花火大会",500,IF($B211="特定日",500,0))+IF(WEEKDAY($A211,2)=6,500,IF(WEEKDAY($A211,2)=7,500,IF(COUNTIF(祝日リスト!$B:$B,$A211)&gt;0,500,0)))),"")</f>
        <v>6500</v>
      </c>
      <c r="D211" s="98">
        <f>IFERROR(IF($B211="休館日","ー",7000+IF($B211="花火大会",500,IF($B211="特定日",500,0))+IF(WEEKDAY($A211,2)=6,500,IF(WEEKDAY($A211,2)=7,500,IF(COUNTIF(祝日リスト!$B:$B,$A211)&gt;0,500,0)))),"")</f>
        <v>7000</v>
      </c>
    </row>
    <row r="212" spans="1:4">
      <c r="A212" s="97">
        <v>45958</v>
      </c>
      <c r="B212" s="91" t="s">
        <v>129</v>
      </c>
      <c r="C212" s="98" t="str">
        <f>IFERROR(IF($B212="休館日","ー",6500+IF($B212="花火大会",500,IF($B212="特定日",500,0))+IF(WEEKDAY($A212,2)=6,500,IF(WEEKDAY($A212,2)=7,500,IF(COUNTIF(祝日リスト!$B:$B,$A212)&gt;0,500,0)))),"")</f>
        <v>ー</v>
      </c>
      <c r="D212" s="98" t="str">
        <f>IFERROR(IF($B212="休館日","ー",7000+IF($B212="花火大会",500,IF($B212="特定日",500,0))+IF(WEEKDAY($A212,2)=6,500,IF(WEEKDAY($A212,2)=7,500,IF(COUNTIF(祝日リスト!$B:$B,$A212)&gt;0,500,0)))),"")</f>
        <v>ー</v>
      </c>
    </row>
    <row r="213" spans="1:4">
      <c r="A213" s="97">
        <v>45959</v>
      </c>
      <c r="B213" s="91" t="s">
        <v>129</v>
      </c>
      <c r="C213" s="98" t="str">
        <f>IFERROR(IF($B213="休館日","ー",6500+IF($B213="花火大会",500,IF($B213="特定日",500,0))+IF(WEEKDAY($A213,2)=6,500,IF(WEEKDAY($A213,2)=7,500,IF(COUNTIF(祝日リスト!$B:$B,$A213)&gt;0,500,0)))),"")</f>
        <v>ー</v>
      </c>
      <c r="D213" s="98" t="str">
        <f>IFERROR(IF($B213="休館日","ー",7000+IF($B213="花火大会",500,IF($B213="特定日",500,0))+IF(WEEKDAY($A213,2)=6,500,IF(WEEKDAY($A213,2)=7,500,IF(COUNTIF(祝日リスト!$B:$B,$A213)&gt;0,500,0)))),"")</f>
        <v>ー</v>
      </c>
    </row>
    <row r="214" spans="1:4">
      <c r="A214" s="97">
        <v>45960</v>
      </c>
      <c r="B214" s="91"/>
      <c r="C214" s="98">
        <f>IFERROR(IF($B214="休館日","ー",6500+IF($B214="花火大会",500,IF($B214="特定日",500,0))+IF(WEEKDAY($A214,2)=6,500,IF(WEEKDAY($A214,2)=7,500,IF(COUNTIF(祝日リスト!$B:$B,$A214)&gt;0,500,0)))),"")</f>
        <v>6500</v>
      </c>
      <c r="D214" s="98">
        <f>IFERROR(IF($B214="休館日","ー",7000+IF($B214="花火大会",500,IF($B214="特定日",500,0))+IF(WEEKDAY($A214,2)=6,500,IF(WEEKDAY($A214,2)=7,500,IF(COUNTIF(祝日リスト!$B:$B,$A214)&gt;0,500,0)))),"")</f>
        <v>7000</v>
      </c>
    </row>
    <row r="215" spans="1:4">
      <c r="A215" s="97">
        <v>45961</v>
      </c>
      <c r="B215" s="91"/>
      <c r="C215" s="98">
        <f>IFERROR(IF($B215="休館日","ー",6500+IF($B215="花火大会",500,IF($B215="特定日",500,0))+IF(WEEKDAY($A215,2)=6,500,IF(WEEKDAY($A215,2)=7,500,IF(COUNTIF(祝日リスト!$B:$B,$A215)&gt;0,500,0)))),"")</f>
        <v>6500</v>
      </c>
      <c r="D215" s="98">
        <f>IFERROR(IF($B215="休館日","ー",7000+IF($B215="花火大会",500,IF($B215="特定日",500,0))+IF(WEEKDAY($A215,2)=6,500,IF(WEEKDAY($A215,2)=7,500,IF(COUNTIF(祝日リスト!$B:$B,$A215)&gt;0,500,0)))),"")</f>
        <v>7000</v>
      </c>
    </row>
    <row r="216" spans="1:4">
      <c r="A216" s="97">
        <v>45962</v>
      </c>
      <c r="B216" s="91"/>
      <c r="C216" s="98">
        <f>IFERROR(IF($B216="休館日","ー",6500+IF($B216="花火大会",500,IF($B216="特定日",500,0))+IF(WEEKDAY($A216,2)=6,500,IF(WEEKDAY($A216,2)=7,500,IF(COUNTIF(祝日リスト!$B:$B,$A216)&gt;0,500,0)))),"")</f>
        <v>7000</v>
      </c>
      <c r="D216" s="98">
        <f>IFERROR(IF($B216="休館日","ー",7000+IF($B216="花火大会",500,IF($B216="特定日",500,0))+IF(WEEKDAY($A216,2)=6,500,IF(WEEKDAY($A216,2)=7,500,IF(COUNTIF(祝日リスト!$B:$B,$A216)&gt;0,500,0)))),"")</f>
        <v>7500</v>
      </c>
    </row>
    <row r="217" spans="1:4">
      <c r="A217" s="97">
        <v>45963</v>
      </c>
      <c r="B217" s="91"/>
      <c r="C217" s="98">
        <f>IFERROR(IF($B217="休館日","ー",6500+IF($B217="花火大会",500,IF($B217="特定日",500,0))+IF(WEEKDAY($A217,2)=6,500,IF(WEEKDAY($A217,2)=7,500,IF(COUNTIF(祝日リスト!$B:$B,$A217)&gt;0,500,0)))),"")</f>
        <v>7000</v>
      </c>
      <c r="D217" s="98">
        <f>IFERROR(IF($B217="休館日","ー",7000+IF($B217="花火大会",500,IF($B217="特定日",500,0))+IF(WEEKDAY($A217,2)=6,500,IF(WEEKDAY($A217,2)=7,500,IF(COUNTIF(祝日リスト!$B:$B,$A217)&gt;0,500,0)))),"")</f>
        <v>7500</v>
      </c>
    </row>
    <row r="218" spans="1:4">
      <c r="A218" s="97">
        <v>45964</v>
      </c>
      <c r="B218" s="91" t="s">
        <v>130</v>
      </c>
      <c r="C218" s="98">
        <f>IFERROR(IF($B218="休館日","ー",6500+IF($B218="花火大会",500,IF($B218="特定日",500,0))+IF(WEEKDAY($A218,2)=6,500,IF(WEEKDAY($A218,2)=7,500,IF(COUNTIF(祝日リスト!$B:$B,$A218)&gt;0,500,0)))),"")</f>
        <v>7500</v>
      </c>
      <c r="D218" s="98">
        <f>IFERROR(IF($B218="休館日","ー",7000+IF($B218="花火大会",500,IF($B218="特定日",500,0))+IF(WEEKDAY($A218,2)=6,500,IF(WEEKDAY($A218,2)=7,500,IF(COUNTIF(祝日リスト!$B:$B,$A218)&gt;0,500,0)))),"")</f>
        <v>8000</v>
      </c>
    </row>
    <row r="219" spans="1:4">
      <c r="A219" s="97">
        <v>45965</v>
      </c>
      <c r="B219" s="91" t="s">
        <v>129</v>
      </c>
      <c r="C219" s="98" t="str">
        <f>IFERROR(IF($B219="休館日","ー",6500+IF($B219="花火大会",500,IF($B219="特定日",500,0))+IF(WEEKDAY($A219,2)=6,500,IF(WEEKDAY($A219,2)=7,500,IF(COUNTIF(祝日リスト!$B:$B,$A219)&gt;0,500,0)))),"")</f>
        <v>ー</v>
      </c>
      <c r="D219" s="98" t="str">
        <f>IFERROR(IF($B219="休館日","ー",7000+IF($B219="花火大会",500,IF($B219="特定日",500,0))+IF(WEEKDAY($A219,2)=6,500,IF(WEEKDAY($A219,2)=7,500,IF(COUNTIF(祝日リスト!$B:$B,$A219)&gt;0,500,0)))),"")</f>
        <v>ー</v>
      </c>
    </row>
    <row r="220" spans="1:4">
      <c r="A220" s="97">
        <v>45966</v>
      </c>
      <c r="B220" s="91" t="s">
        <v>129</v>
      </c>
      <c r="C220" s="98" t="str">
        <f>IFERROR(IF($B220="休館日","ー",6500+IF($B220="花火大会",500,IF($B220="特定日",500,0))+IF(WEEKDAY($A220,2)=6,500,IF(WEEKDAY($A220,2)=7,500,IF(COUNTIF(祝日リスト!$B:$B,$A220)&gt;0,500,0)))),"")</f>
        <v>ー</v>
      </c>
      <c r="D220" s="98" t="str">
        <f>IFERROR(IF($B220="休館日","ー",7000+IF($B220="花火大会",500,IF($B220="特定日",500,0))+IF(WEEKDAY($A220,2)=6,500,IF(WEEKDAY($A220,2)=7,500,IF(COUNTIF(祝日リスト!$B:$B,$A220)&gt;0,500,0)))),"")</f>
        <v>ー</v>
      </c>
    </row>
    <row r="221" spans="1:4">
      <c r="A221" s="97">
        <v>45967</v>
      </c>
      <c r="B221" s="91"/>
      <c r="C221" s="98">
        <f>IFERROR(IF($B221="休館日","ー",6500+IF($B221="花火大会",500,IF($B221="特定日",500,0))+IF(WEEKDAY($A221,2)=6,500,IF(WEEKDAY($A221,2)=7,500,IF(COUNTIF(祝日リスト!$B:$B,$A221)&gt;0,500,0)))),"")</f>
        <v>6500</v>
      </c>
      <c r="D221" s="98">
        <f>IFERROR(IF($B221="休館日","ー",7000+IF($B221="花火大会",500,IF($B221="特定日",500,0))+IF(WEEKDAY($A221,2)=6,500,IF(WEEKDAY($A221,2)=7,500,IF(COUNTIF(祝日リスト!$B:$B,$A221)&gt;0,500,0)))),"")</f>
        <v>7000</v>
      </c>
    </row>
    <row r="222" spans="1:4">
      <c r="A222" s="97">
        <v>45968</v>
      </c>
      <c r="B222" s="91"/>
      <c r="C222" s="98">
        <f>IFERROR(IF($B222="休館日","ー",6500+IF($B222="花火大会",500,IF($B222="特定日",500,0))+IF(WEEKDAY($A222,2)=6,500,IF(WEEKDAY($A222,2)=7,500,IF(COUNTIF(祝日リスト!$B:$B,$A222)&gt;0,500,0)))),"")</f>
        <v>6500</v>
      </c>
      <c r="D222" s="98">
        <f>IFERROR(IF($B222="休館日","ー",7000+IF($B222="花火大会",500,IF($B222="特定日",500,0))+IF(WEEKDAY($A222,2)=6,500,IF(WEEKDAY($A222,2)=7,500,IF(COUNTIF(祝日リスト!$B:$B,$A222)&gt;0,500,0)))),"")</f>
        <v>7000</v>
      </c>
    </row>
    <row r="223" spans="1:4">
      <c r="A223" s="97">
        <v>45969</v>
      </c>
      <c r="B223" s="91"/>
      <c r="C223" s="98">
        <f>IFERROR(IF($B223="休館日","ー",6500+IF($B223="花火大会",500,IF($B223="特定日",500,0))+IF(WEEKDAY($A223,2)=6,500,IF(WEEKDAY($A223,2)=7,500,IF(COUNTIF(祝日リスト!$B:$B,$A223)&gt;0,500,0)))),"")</f>
        <v>7000</v>
      </c>
      <c r="D223" s="98">
        <f>IFERROR(IF($B223="休館日","ー",7000+IF($B223="花火大会",500,IF($B223="特定日",500,0))+IF(WEEKDAY($A223,2)=6,500,IF(WEEKDAY($A223,2)=7,500,IF(COUNTIF(祝日リスト!$B:$B,$A223)&gt;0,500,0)))),"")</f>
        <v>7500</v>
      </c>
    </row>
    <row r="224" spans="1:4">
      <c r="A224" s="97">
        <v>45970</v>
      </c>
      <c r="B224" s="91"/>
      <c r="C224" s="98">
        <f>IFERROR(IF($B224="休館日","ー",6500+IF($B224="花火大会",500,IF($B224="特定日",500,0))+IF(WEEKDAY($A224,2)=6,500,IF(WEEKDAY($A224,2)=7,500,IF(COUNTIF(祝日リスト!$B:$B,$A224)&gt;0,500,0)))),"")</f>
        <v>7000</v>
      </c>
      <c r="D224" s="98">
        <f>IFERROR(IF($B224="休館日","ー",7000+IF($B224="花火大会",500,IF($B224="特定日",500,0))+IF(WEEKDAY($A224,2)=6,500,IF(WEEKDAY($A224,2)=7,500,IF(COUNTIF(祝日リスト!$B:$B,$A224)&gt;0,500,0)))),"")</f>
        <v>7500</v>
      </c>
    </row>
    <row r="225" spans="1:4">
      <c r="A225" s="97">
        <v>45971</v>
      </c>
      <c r="B225" s="91"/>
      <c r="C225" s="98">
        <f>IFERROR(IF($B225="休館日","ー",6500+IF($B225="花火大会",500,IF($B225="特定日",500,0))+IF(WEEKDAY($A225,2)=6,500,IF(WEEKDAY($A225,2)=7,500,IF(COUNTIF(祝日リスト!$B:$B,$A225)&gt;0,500,0)))),"")</f>
        <v>6500</v>
      </c>
      <c r="D225" s="98">
        <f>IFERROR(IF($B225="休館日","ー",7000+IF($B225="花火大会",500,IF($B225="特定日",500,0))+IF(WEEKDAY($A225,2)=6,500,IF(WEEKDAY($A225,2)=7,500,IF(COUNTIF(祝日リスト!$B:$B,$A225)&gt;0,500,0)))),"")</f>
        <v>7000</v>
      </c>
    </row>
    <row r="226" spans="1:4">
      <c r="A226" s="97">
        <v>45972</v>
      </c>
      <c r="B226" s="91" t="s">
        <v>129</v>
      </c>
      <c r="C226" s="98" t="str">
        <f>IFERROR(IF($B226="休館日","ー",6500+IF($B226="花火大会",500,IF($B226="特定日",500,0))+IF(WEEKDAY($A226,2)=6,500,IF(WEEKDAY($A226,2)=7,500,IF(COUNTIF(祝日リスト!$B:$B,$A226)&gt;0,500,0)))),"")</f>
        <v>ー</v>
      </c>
      <c r="D226" s="98" t="str">
        <f>IFERROR(IF($B226="休館日","ー",7000+IF($B226="花火大会",500,IF($B226="特定日",500,0))+IF(WEEKDAY($A226,2)=6,500,IF(WEEKDAY($A226,2)=7,500,IF(COUNTIF(祝日リスト!$B:$B,$A226)&gt;0,500,0)))),"")</f>
        <v>ー</v>
      </c>
    </row>
    <row r="227" spans="1:4">
      <c r="A227" s="97">
        <v>45973</v>
      </c>
      <c r="B227" s="91" t="s">
        <v>129</v>
      </c>
      <c r="C227" s="98" t="str">
        <f>IFERROR(IF($B227="休館日","ー",6500+IF($B227="花火大会",500,IF($B227="特定日",500,0))+IF(WEEKDAY($A227,2)=6,500,IF(WEEKDAY($A227,2)=7,500,IF(COUNTIF(祝日リスト!$B:$B,$A227)&gt;0,500,0)))),"")</f>
        <v>ー</v>
      </c>
      <c r="D227" s="98" t="str">
        <f>IFERROR(IF($B227="休館日","ー",7000+IF($B227="花火大会",500,IF($B227="特定日",500,0))+IF(WEEKDAY($A227,2)=6,500,IF(WEEKDAY($A227,2)=7,500,IF(COUNTIF(祝日リスト!$B:$B,$A227)&gt;0,500,0)))),"")</f>
        <v>ー</v>
      </c>
    </row>
    <row r="228" spans="1:4">
      <c r="A228" s="97">
        <v>45974</v>
      </c>
      <c r="B228" s="91" t="s">
        <v>129</v>
      </c>
      <c r="C228" s="98" t="str">
        <f>IFERROR(IF($B228="休館日","ー",6500+IF($B228="花火大会",500,IF($B228="特定日",500,0))+IF(WEEKDAY($A228,2)=6,500,IF(WEEKDAY($A228,2)=7,500,IF(COUNTIF(祝日リスト!$B:$B,$A228)&gt;0,500,0)))),"")</f>
        <v>ー</v>
      </c>
      <c r="D228" s="98" t="str">
        <f>IFERROR(IF($B228="休館日","ー",7000+IF($B228="花火大会",500,IF($B228="特定日",500,0))+IF(WEEKDAY($A228,2)=6,500,IF(WEEKDAY($A228,2)=7,500,IF(COUNTIF(祝日リスト!$B:$B,$A228)&gt;0,500,0)))),"")</f>
        <v>ー</v>
      </c>
    </row>
    <row r="229" spans="1:4">
      <c r="A229" s="97">
        <v>45975</v>
      </c>
      <c r="B229" s="91"/>
      <c r="C229" s="98">
        <f>IFERROR(IF($B229="休館日","ー",6500+IF($B229="花火大会",500,IF($B229="特定日",500,0))+IF(WEEKDAY($A229,2)=6,500,IF(WEEKDAY($A229,2)=7,500,IF(COUNTIF(祝日リスト!$B:$B,$A229)&gt;0,500,0)))),"")</f>
        <v>6500</v>
      </c>
      <c r="D229" s="98">
        <f>IFERROR(IF($B229="休館日","ー",7000+IF($B229="花火大会",500,IF($B229="特定日",500,0))+IF(WEEKDAY($A229,2)=6,500,IF(WEEKDAY($A229,2)=7,500,IF(COUNTIF(祝日リスト!$B:$B,$A229)&gt;0,500,0)))),"")</f>
        <v>7000</v>
      </c>
    </row>
    <row r="230" spans="1:4">
      <c r="A230" s="97">
        <v>45976</v>
      </c>
      <c r="B230" s="91"/>
      <c r="C230" s="98">
        <f>IFERROR(IF($B230="休館日","ー",6500+IF($B230="花火大会",500,IF($B230="特定日",500,0))+IF(WEEKDAY($A230,2)=6,500,IF(WEEKDAY($A230,2)=7,500,IF(COUNTIF(祝日リスト!$B:$B,$A230)&gt;0,500,0)))),"")</f>
        <v>7000</v>
      </c>
      <c r="D230" s="98">
        <f>IFERROR(IF($B230="休館日","ー",7000+IF($B230="花火大会",500,IF($B230="特定日",500,0))+IF(WEEKDAY($A230,2)=6,500,IF(WEEKDAY($A230,2)=7,500,IF(COUNTIF(祝日リスト!$B:$B,$A230)&gt;0,500,0)))),"")</f>
        <v>7500</v>
      </c>
    </row>
    <row r="231" spans="1:4">
      <c r="A231" s="97">
        <v>45977</v>
      </c>
      <c r="B231" s="91"/>
      <c r="C231" s="98">
        <f>IFERROR(IF($B231="休館日","ー",6500+IF($B231="花火大会",500,IF($B231="特定日",500,0))+IF(WEEKDAY($A231,2)=6,500,IF(WEEKDAY($A231,2)=7,500,IF(COUNTIF(祝日リスト!$B:$B,$A231)&gt;0,500,0)))),"")</f>
        <v>7000</v>
      </c>
      <c r="D231" s="98">
        <f>IFERROR(IF($B231="休館日","ー",7000+IF($B231="花火大会",500,IF($B231="特定日",500,0))+IF(WEEKDAY($A231,2)=6,500,IF(WEEKDAY($A231,2)=7,500,IF(COUNTIF(祝日リスト!$B:$B,$A231)&gt;0,500,0)))),"")</f>
        <v>7500</v>
      </c>
    </row>
    <row r="232" spans="1:4">
      <c r="A232" s="97">
        <v>45978</v>
      </c>
      <c r="B232" s="91"/>
      <c r="C232" s="98">
        <f>IFERROR(IF($B232="休館日","ー",6500+IF($B232="花火大会",500,IF($B232="特定日",500,0))+IF(WEEKDAY($A232,2)=6,500,IF(WEEKDAY($A232,2)=7,500,IF(COUNTIF(祝日リスト!$B:$B,$A232)&gt;0,500,0)))),"")</f>
        <v>6500</v>
      </c>
      <c r="D232" s="98">
        <f>IFERROR(IF($B232="休館日","ー",7000+IF($B232="花火大会",500,IF($B232="特定日",500,0))+IF(WEEKDAY($A232,2)=6,500,IF(WEEKDAY($A232,2)=7,500,IF(COUNTIF(祝日リスト!$B:$B,$A232)&gt;0,500,0)))),"")</f>
        <v>7000</v>
      </c>
    </row>
    <row r="233" spans="1:4">
      <c r="A233" s="97">
        <v>45979</v>
      </c>
      <c r="B233" s="91" t="s">
        <v>129</v>
      </c>
      <c r="C233" s="98" t="str">
        <f>IFERROR(IF($B233="休館日","ー",6500+IF($B233="花火大会",500,IF($B233="特定日",500,0))+IF(WEEKDAY($A233,2)=6,500,IF(WEEKDAY($A233,2)=7,500,IF(COUNTIF(祝日リスト!$B:$B,$A233)&gt;0,500,0)))),"")</f>
        <v>ー</v>
      </c>
      <c r="D233" s="98" t="str">
        <f>IFERROR(IF($B233="休館日","ー",7000+IF($B233="花火大会",500,IF($B233="特定日",500,0))+IF(WEEKDAY($A233,2)=6,500,IF(WEEKDAY($A233,2)=7,500,IF(COUNTIF(祝日リスト!$B:$B,$A233)&gt;0,500,0)))),"")</f>
        <v>ー</v>
      </c>
    </row>
    <row r="234" spans="1:4">
      <c r="A234" s="97">
        <v>45980</v>
      </c>
      <c r="B234" s="91" t="s">
        <v>129</v>
      </c>
      <c r="C234" s="98" t="str">
        <f>IFERROR(IF($B234="休館日","ー",6500+IF($B234="花火大会",500,IF($B234="特定日",500,0))+IF(WEEKDAY($A234,2)=6,500,IF(WEEKDAY($A234,2)=7,500,IF(COUNTIF(祝日リスト!$B:$B,$A234)&gt;0,500,0)))),"")</f>
        <v>ー</v>
      </c>
      <c r="D234" s="98" t="str">
        <f>IFERROR(IF($B234="休館日","ー",7000+IF($B234="花火大会",500,IF($B234="特定日",500,0))+IF(WEEKDAY($A234,2)=6,500,IF(WEEKDAY($A234,2)=7,500,IF(COUNTIF(祝日リスト!$B:$B,$A234)&gt;0,500,0)))),"")</f>
        <v>ー</v>
      </c>
    </row>
    <row r="235" spans="1:4">
      <c r="A235" s="97">
        <v>45981</v>
      </c>
      <c r="B235" s="91"/>
      <c r="C235" s="98">
        <f>IFERROR(IF($B235="休館日","ー",6500+IF($B235="花火大会",500,IF($B235="特定日",500,0))+IF(WEEKDAY($A235,2)=6,500,IF(WEEKDAY($A235,2)=7,500,IF(COUNTIF(祝日リスト!$B:$B,$A235)&gt;0,500,0)))),"")</f>
        <v>6500</v>
      </c>
      <c r="D235" s="98">
        <f>IFERROR(IF($B235="休館日","ー",7000+IF($B235="花火大会",500,IF($B235="特定日",500,0))+IF(WEEKDAY($A235,2)=6,500,IF(WEEKDAY($A235,2)=7,500,IF(COUNTIF(祝日リスト!$B:$B,$A235)&gt;0,500,0)))),"")</f>
        <v>7000</v>
      </c>
    </row>
    <row r="236" spans="1:4">
      <c r="A236" s="97">
        <v>45982</v>
      </c>
      <c r="B236" s="91"/>
      <c r="C236" s="98">
        <f>IFERROR(IF($B236="休館日","ー",6500+IF($B236="花火大会",500,IF($B236="特定日",500,0))+IF(WEEKDAY($A236,2)=6,500,IF(WEEKDAY($A236,2)=7,500,IF(COUNTIF(祝日リスト!$B:$B,$A236)&gt;0,500,0)))),"")</f>
        <v>6500</v>
      </c>
      <c r="D236" s="98">
        <f>IFERROR(IF($B236="休館日","ー",7000+IF($B236="花火大会",500,IF($B236="特定日",500,0))+IF(WEEKDAY($A236,2)=6,500,IF(WEEKDAY($A236,2)=7,500,IF(COUNTIF(祝日リスト!$B:$B,$A236)&gt;0,500,0)))),"")</f>
        <v>7000</v>
      </c>
    </row>
    <row r="237" spans="1:4">
      <c r="A237" s="97">
        <v>45983</v>
      </c>
      <c r="B237" s="91"/>
      <c r="C237" s="98">
        <f>IFERROR(IF($B237="休館日","ー",6500+IF($B237="花火大会",500,IF($B237="特定日",500,0))+IF(WEEKDAY($A237,2)=6,500,IF(WEEKDAY($A237,2)=7,500,IF(COUNTIF(祝日リスト!$B:$B,$A237)&gt;0,500,0)))),"")</f>
        <v>7000</v>
      </c>
      <c r="D237" s="98">
        <f>IFERROR(IF($B237="休館日","ー",7000+IF($B237="花火大会",500,IF($B237="特定日",500,0))+IF(WEEKDAY($A237,2)=6,500,IF(WEEKDAY($A237,2)=7,500,IF(COUNTIF(祝日リスト!$B:$B,$A237)&gt;0,500,0)))),"")</f>
        <v>7500</v>
      </c>
    </row>
    <row r="238" spans="1:4">
      <c r="A238" s="97">
        <v>45984</v>
      </c>
      <c r="B238" s="91"/>
      <c r="C238" s="98">
        <f>IFERROR(IF($B238="休館日","ー",6500+IF($B238="花火大会",500,IF($B238="特定日",500,0))+IF(WEEKDAY($A238,2)=6,500,IF(WEEKDAY($A238,2)=7,500,IF(COUNTIF(祝日リスト!$B:$B,$A238)&gt;0,500,0)))),"")</f>
        <v>7000</v>
      </c>
      <c r="D238" s="98">
        <f>IFERROR(IF($B238="休館日","ー",7000+IF($B238="花火大会",500,IF($B238="特定日",500,0))+IF(WEEKDAY($A238,2)=6,500,IF(WEEKDAY($A238,2)=7,500,IF(COUNTIF(祝日リスト!$B:$B,$A238)&gt;0,500,0)))),"")</f>
        <v>7500</v>
      </c>
    </row>
    <row r="239" spans="1:4">
      <c r="A239" s="97">
        <v>45985</v>
      </c>
      <c r="B239" s="91"/>
      <c r="C239" s="98">
        <f>IFERROR(IF($B239="休館日","ー",6500+IF($B239="花火大会",500,IF($B239="特定日",500,0))+IF(WEEKDAY($A239,2)=6,500,IF(WEEKDAY($A239,2)=7,500,IF(COUNTIF(祝日リスト!$B:$B,$A239)&gt;0,500,0)))),"")</f>
        <v>7000</v>
      </c>
      <c r="D239" s="98">
        <f>IFERROR(IF($B239="休館日","ー",7000+IF($B239="花火大会",500,IF($B239="特定日",500,0))+IF(WEEKDAY($A239,2)=6,500,IF(WEEKDAY($A239,2)=7,500,IF(COUNTIF(祝日リスト!$B:$B,$A239)&gt;0,500,0)))),"")</f>
        <v>7500</v>
      </c>
    </row>
    <row r="240" spans="1:4">
      <c r="A240" s="97">
        <v>45986</v>
      </c>
      <c r="B240" s="91" t="s">
        <v>129</v>
      </c>
      <c r="C240" s="98" t="str">
        <f>IFERROR(IF($B240="休館日","ー",6500+IF($B240="花火大会",500,IF($B240="特定日",500,0))+IF(WEEKDAY($A240,2)=6,500,IF(WEEKDAY($A240,2)=7,500,IF(COUNTIF(祝日リスト!$B:$B,$A240)&gt;0,500,0)))),"")</f>
        <v>ー</v>
      </c>
      <c r="D240" s="98" t="str">
        <f>IFERROR(IF($B240="休館日","ー",7000+IF($B240="花火大会",500,IF($B240="特定日",500,0))+IF(WEEKDAY($A240,2)=6,500,IF(WEEKDAY($A240,2)=7,500,IF(COUNTIF(祝日リスト!$B:$B,$A240)&gt;0,500,0)))),"")</f>
        <v>ー</v>
      </c>
    </row>
    <row r="241" spans="1:4">
      <c r="A241" s="97">
        <v>45987</v>
      </c>
      <c r="B241" s="91" t="s">
        <v>129</v>
      </c>
      <c r="C241" s="98" t="str">
        <f>IFERROR(IF($B241="休館日","ー",6500+IF($B241="花火大会",500,IF($B241="特定日",500,0))+IF(WEEKDAY($A241,2)=6,500,IF(WEEKDAY($A241,2)=7,500,IF(COUNTIF(祝日リスト!$B:$B,$A241)&gt;0,500,0)))),"")</f>
        <v>ー</v>
      </c>
      <c r="D241" s="98" t="str">
        <f>IFERROR(IF($B241="休館日","ー",7000+IF($B241="花火大会",500,IF($B241="特定日",500,0))+IF(WEEKDAY($A241,2)=6,500,IF(WEEKDAY($A241,2)=7,500,IF(COUNTIF(祝日リスト!$B:$B,$A241)&gt;0,500,0)))),"")</f>
        <v>ー</v>
      </c>
    </row>
    <row r="242" spans="1:4">
      <c r="A242" s="97">
        <v>45988</v>
      </c>
      <c r="B242" s="91"/>
      <c r="C242" s="98">
        <f>IFERROR(IF($B242="休館日","ー",6500+IF($B242="花火大会",500,IF($B242="特定日",500,0))+IF(WEEKDAY($A242,2)=6,500,IF(WEEKDAY($A242,2)=7,500,IF(COUNTIF(祝日リスト!$B:$B,$A242)&gt;0,500,0)))),"")</f>
        <v>6500</v>
      </c>
      <c r="D242" s="98">
        <f>IFERROR(IF($B242="休館日","ー",7000+IF($B242="花火大会",500,IF($B242="特定日",500,0))+IF(WEEKDAY($A242,2)=6,500,IF(WEEKDAY($A242,2)=7,500,IF(COUNTIF(祝日リスト!$B:$B,$A242)&gt;0,500,0)))),"")</f>
        <v>7000</v>
      </c>
    </row>
    <row r="243" spans="1:4">
      <c r="A243" s="97">
        <v>45989</v>
      </c>
      <c r="B243" s="91"/>
      <c r="C243" s="98">
        <f>IFERROR(IF($B243="休館日","ー",6500+IF($B243="花火大会",500,IF($B243="特定日",500,0))+IF(WEEKDAY($A243,2)=6,500,IF(WEEKDAY($A243,2)=7,500,IF(COUNTIF(祝日リスト!$B:$B,$A243)&gt;0,500,0)))),"")</f>
        <v>6500</v>
      </c>
      <c r="D243" s="98">
        <f>IFERROR(IF($B243="休館日","ー",7000+IF($B243="花火大会",500,IF($B243="特定日",500,0))+IF(WEEKDAY($A243,2)=6,500,IF(WEEKDAY($A243,2)=7,500,IF(COUNTIF(祝日リスト!$B:$B,$A243)&gt;0,500,0)))),"")</f>
        <v>7000</v>
      </c>
    </row>
    <row r="244" spans="1:4">
      <c r="A244" s="97">
        <v>45990</v>
      </c>
      <c r="B244" s="91"/>
      <c r="C244" s="98">
        <f>IFERROR(IF($B244="休館日","ー",6500+IF($B244="花火大会",500,IF($B244="特定日",500,0))+IF(WEEKDAY($A244,2)=6,500,IF(WEEKDAY($A244,2)=7,500,IF(COUNTIF(祝日リスト!$B:$B,$A244)&gt;0,500,0)))),"")</f>
        <v>7000</v>
      </c>
      <c r="D244" s="98">
        <f>IFERROR(IF($B244="休館日","ー",7000+IF($B244="花火大会",500,IF($B244="特定日",500,0))+IF(WEEKDAY($A244,2)=6,500,IF(WEEKDAY($A244,2)=7,500,IF(COUNTIF(祝日リスト!$B:$B,$A244)&gt;0,500,0)))),"")</f>
        <v>7500</v>
      </c>
    </row>
    <row r="245" spans="1:4">
      <c r="A245" s="97">
        <v>45991</v>
      </c>
      <c r="B245" s="91"/>
      <c r="C245" s="98">
        <f>IFERROR(IF($B245="休館日","ー",6500+IF($B245="花火大会",500,IF($B245="特定日",500,0))+IF(WEEKDAY($A245,2)=6,500,IF(WEEKDAY($A245,2)=7,500,IF(COUNTIF(祝日リスト!$B:$B,$A245)&gt;0,500,0)))),"")</f>
        <v>7000</v>
      </c>
      <c r="D245" s="98">
        <f>IFERROR(IF($B245="休館日","ー",7000+IF($B245="花火大会",500,IF($B245="特定日",500,0))+IF(WEEKDAY($A245,2)=6,500,IF(WEEKDAY($A245,2)=7,500,IF(COUNTIF(祝日リスト!$B:$B,$A245)&gt;0,500,0)))),"")</f>
        <v>7500</v>
      </c>
    </row>
    <row r="246" spans="1:4">
      <c r="A246" s="97">
        <v>45992</v>
      </c>
      <c r="B246" s="91"/>
      <c r="C246" s="98">
        <f>IFERROR(IF($B246="休館日","ー",6500+IF($B246="花火大会",500,IF($B246="特定日",500,0))+IF(WEEKDAY($A246,2)=6,500,IF(WEEKDAY($A246,2)=7,500,IF(COUNTIF(祝日リスト!$B:$B,$A246)&gt;0,500,0)))),"")</f>
        <v>6500</v>
      </c>
      <c r="D246" s="98">
        <f>IFERROR(IF($B246="休館日","ー",7000+IF($B246="花火大会",500,IF($B246="特定日",500,0))+IF(WEEKDAY($A246,2)=6,500,IF(WEEKDAY($A246,2)=7,500,IF(COUNTIF(祝日リスト!$B:$B,$A246)&gt;0,500,0)))),"")</f>
        <v>7000</v>
      </c>
    </row>
    <row r="247" spans="1:4">
      <c r="A247" s="97">
        <v>45993</v>
      </c>
      <c r="B247" s="91" t="s">
        <v>129</v>
      </c>
      <c r="C247" s="98" t="str">
        <f>IFERROR(IF($B247="休館日","ー",6500+IF($B247="花火大会",500,IF($B247="特定日",500,0))+IF(WEEKDAY($A247,2)=6,500,IF(WEEKDAY($A247,2)=7,500,IF(COUNTIF(祝日リスト!$B:$B,$A247)&gt;0,500,0)))),"")</f>
        <v>ー</v>
      </c>
      <c r="D247" s="98" t="str">
        <f>IFERROR(IF($B247="休館日","ー",7000+IF($B247="花火大会",500,IF($B247="特定日",500,0))+IF(WEEKDAY($A247,2)=6,500,IF(WEEKDAY($A247,2)=7,500,IF(COUNTIF(祝日リスト!$B:$B,$A247)&gt;0,500,0)))),"")</f>
        <v>ー</v>
      </c>
    </row>
    <row r="248" spans="1:4">
      <c r="A248" s="97">
        <v>45994</v>
      </c>
      <c r="B248" s="91" t="s">
        <v>129</v>
      </c>
      <c r="C248" s="98" t="str">
        <f>IFERROR(IF($B248="休館日","ー",6500+IF($B248="花火大会",500,IF($B248="特定日",500,0))+IF(WEEKDAY($A248,2)=6,500,IF(WEEKDAY($A248,2)=7,500,IF(COUNTIF(祝日リスト!$B:$B,$A248)&gt;0,500,0)))),"")</f>
        <v>ー</v>
      </c>
      <c r="D248" s="98" t="str">
        <f>IFERROR(IF($B248="休館日","ー",7000+IF($B248="花火大会",500,IF($B248="特定日",500,0))+IF(WEEKDAY($A248,2)=6,500,IF(WEEKDAY($A248,2)=7,500,IF(COUNTIF(祝日リスト!$B:$B,$A248)&gt;0,500,0)))),"")</f>
        <v>ー</v>
      </c>
    </row>
    <row r="249" spans="1:4">
      <c r="A249" s="97">
        <v>45995</v>
      </c>
      <c r="B249" s="91" t="s">
        <v>129</v>
      </c>
      <c r="C249" s="98" t="str">
        <f>IFERROR(IF($B249="休館日","ー",6500+IF($B249="花火大会",500,IF($B249="特定日",500,0))+IF(WEEKDAY($A249,2)=6,500,IF(WEEKDAY($A249,2)=7,500,IF(COUNTIF(祝日リスト!$B:$B,$A249)&gt;0,500,0)))),"")</f>
        <v>ー</v>
      </c>
      <c r="D249" s="98" t="str">
        <f>IFERROR(IF($B249="休館日","ー",7000+IF($B249="花火大会",500,IF($B249="特定日",500,0))+IF(WEEKDAY($A249,2)=6,500,IF(WEEKDAY($A249,2)=7,500,IF(COUNTIF(祝日リスト!$B:$B,$A249)&gt;0,500,0)))),"")</f>
        <v>ー</v>
      </c>
    </row>
    <row r="250" spans="1:4">
      <c r="A250" s="97">
        <v>45996</v>
      </c>
      <c r="B250" s="91"/>
      <c r="C250" s="98">
        <f>IFERROR(IF($B250="休館日","ー",6500+IF($B250="花火大会",500,IF($B250="特定日",500,0))+IF(WEEKDAY($A250,2)=6,500,IF(WEEKDAY($A250,2)=7,500,IF(COUNTIF(祝日リスト!$B:$B,$A250)&gt;0,500,0)))),"")</f>
        <v>6500</v>
      </c>
      <c r="D250" s="98">
        <f>IFERROR(IF($B250="休館日","ー",7000+IF($B250="花火大会",500,IF($B250="特定日",500,0))+IF(WEEKDAY($A250,2)=6,500,IF(WEEKDAY($A250,2)=7,500,IF(COUNTIF(祝日リスト!$B:$B,$A250)&gt;0,500,0)))),"")</f>
        <v>7000</v>
      </c>
    </row>
    <row r="251" spans="1:4">
      <c r="A251" s="97">
        <v>45997</v>
      </c>
      <c r="B251" s="91"/>
      <c r="C251" s="98">
        <f>IFERROR(IF($B251="休館日","ー",6500+IF($B251="花火大会",500,IF($B251="特定日",500,0))+IF(WEEKDAY($A251,2)=6,500,IF(WEEKDAY($A251,2)=7,500,IF(COUNTIF(祝日リスト!$B:$B,$A251)&gt;0,500,0)))),"")</f>
        <v>7000</v>
      </c>
      <c r="D251" s="98">
        <f>IFERROR(IF($B251="休館日","ー",7000+IF($B251="花火大会",500,IF($B251="特定日",500,0))+IF(WEEKDAY($A251,2)=6,500,IF(WEEKDAY($A251,2)=7,500,IF(COUNTIF(祝日リスト!$B:$B,$A251)&gt;0,500,0)))),"")</f>
        <v>7500</v>
      </c>
    </row>
    <row r="252" spans="1:4">
      <c r="A252" s="97">
        <v>45998</v>
      </c>
      <c r="B252" s="91" t="s">
        <v>130</v>
      </c>
      <c r="C252" s="98">
        <f>IFERROR(IF($B252="休館日","ー",6500+IF($B252="花火大会",500,IF($B252="特定日",500,0))+IF(WEEKDAY($A252,2)=6,500,IF(WEEKDAY($A252,2)=7,500,IF(COUNTIF(祝日リスト!$B:$B,$A252)&gt;0,500,0)))),"")</f>
        <v>7500</v>
      </c>
      <c r="D252" s="98">
        <f>IFERROR(IF($B252="休館日","ー",7000+IF($B252="花火大会",500,IF($B252="特定日",500,0))+IF(WEEKDAY($A252,2)=6,500,IF(WEEKDAY($A252,2)=7,500,IF(COUNTIF(祝日リスト!$B:$B,$A252)&gt;0,500,0)))),"")</f>
        <v>8000</v>
      </c>
    </row>
    <row r="253" spans="1:4">
      <c r="A253" s="97">
        <v>45999</v>
      </c>
      <c r="B253" s="91"/>
      <c r="C253" s="98">
        <f>IFERROR(IF($B253="休館日","ー",6500+IF($B253="花火大会",500,IF($B253="特定日",500,0))+IF(WEEKDAY($A253,2)=6,500,IF(WEEKDAY($A253,2)=7,500,IF(COUNTIF(祝日リスト!$B:$B,$A253)&gt;0,500,0)))),"")</f>
        <v>6500</v>
      </c>
      <c r="D253" s="98">
        <f>IFERROR(IF($B253="休館日","ー",7000+IF($B253="花火大会",500,IF($B253="特定日",500,0))+IF(WEEKDAY($A253,2)=6,500,IF(WEEKDAY($A253,2)=7,500,IF(COUNTIF(祝日リスト!$B:$B,$A253)&gt;0,500,0)))),"")</f>
        <v>7000</v>
      </c>
    </row>
    <row r="254" spans="1:4">
      <c r="A254" s="97">
        <v>46000</v>
      </c>
      <c r="B254" s="91" t="s">
        <v>129</v>
      </c>
      <c r="C254" s="98" t="str">
        <f>IFERROR(IF($B254="休館日","ー",6500+IF($B254="花火大会",500,IF($B254="特定日",500,0))+IF(WEEKDAY($A254,2)=6,500,IF(WEEKDAY($A254,2)=7,500,IF(COUNTIF(祝日リスト!$B:$B,$A254)&gt;0,500,0)))),"")</f>
        <v>ー</v>
      </c>
      <c r="D254" s="98" t="str">
        <f>IFERROR(IF($B254="休館日","ー",7000+IF($B254="花火大会",500,IF($B254="特定日",500,0))+IF(WEEKDAY($A254,2)=6,500,IF(WEEKDAY($A254,2)=7,500,IF(COUNTIF(祝日リスト!$B:$B,$A254)&gt;0,500,0)))),"")</f>
        <v>ー</v>
      </c>
    </row>
    <row r="255" spans="1:4">
      <c r="A255" s="97">
        <v>46001</v>
      </c>
      <c r="B255" s="91" t="s">
        <v>129</v>
      </c>
      <c r="C255" s="98" t="str">
        <f>IFERROR(IF($B255="休館日","ー",6500+IF($B255="花火大会",500,IF($B255="特定日",500,0))+IF(WEEKDAY($A255,2)=6,500,IF(WEEKDAY($A255,2)=7,500,IF(COUNTIF(祝日リスト!$B:$B,$A255)&gt;0,500,0)))),"")</f>
        <v>ー</v>
      </c>
      <c r="D255" s="98" t="str">
        <f>IFERROR(IF($B255="休館日","ー",7000+IF($B255="花火大会",500,IF($B255="特定日",500,0))+IF(WEEKDAY($A255,2)=6,500,IF(WEEKDAY($A255,2)=7,500,IF(COUNTIF(祝日リスト!$B:$B,$A255)&gt;0,500,0)))),"")</f>
        <v>ー</v>
      </c>
    </row>
    <row r="256" spans="1:4">
      <c r="A256" s="97">
        <v>46002</v>
      </c>
      <c r="B256" s="91"/>
      <c r="C256" s="98">
        <f>IFERROR(IF($B256="休館日","ー",6500+IF($B256="花火大会",500,IF($B256="特定日",500,0))+IF(WEEKDAY($A256,2)=6,500,IF(WEEKDAY($A256,2)=7,500,IF(COUNTIF(祝日リスト!$B:$B,$A256)&gt;0,500,0)))),"")</f>
        <v>6500</v>
      </c>
      <c r="D256" s="98">
        <f>IFERROR(IF($B256="休館日","ー",7000+IF($B256="花火大会",500,IF($B256="特定日",500,0))+IF(WEEKDAY($A256,2)=6,500,IF(WEEKDAY($A256,2)=7,500,IF(COUNTIF(祝日リスト!$B:$B,$A256)&gt;0,500,0)))),"")</f>
        <v>7000</v>
      </c>
    </row>
    <row r="257" spans="1:4">
      <c r="A257" s="97">
        <v>46003</v>
      </c>
      <c r="B257" s="91"/>
      <c r="C257" s="98">
        <f>IFERROR(IF($B257="休館日","ー",6500+IF($B257="花火大会",500,IF($B257="特定日",500,0))+IF(WEEKDAY($A257,2)=6,500,IF(WEEKDAY($A257,2)=7,500,IF(COUNTIF(祝日リスト!$B:$B,$A257)&gt;0,500,0)))),"")</f>
        <v>6500</v>
      </c>
      <c r="D257" s="98">
        <f>IFERROR(IF($B257="休館日","ー",7000+IF($B257="花火大会",500,IF($B257="特定日",500,0))+IF(WEEKDAY($A257,2)=6,500,IF(WEEKDAY($A257,2)=7,500,IF(COUNTIF(祝日リスト!$B:$B,$A257)&gt;0,500,0)))),"")</f>
        <v>7000</v>
      </c>
    </row>
    <row r="258" spans="1:4">
      <c r="A258" s="97">
        <v>46004</v>
      </c>
      <c r="B258" s="91"/>
      <c r="C258" s="98">
        <f>IFERROR(IF($B258="休館日","ー",6500+IF($B258="花火大会",500,IF($B258="特定日",500,0))+IF(WEEKDAY($A258,2)=6,500,IF(WEEKDAY($A258,2)=7,500,IF(COUNTIF(祝日リスト!$B:$B,$A258)&gt;0,500,0)))),"")</f>
        <v>7000</v>
      </c>
      <c r="D258" s="98">
        <f>IFERROR(IF($B258="休館日","ー",7000+IF($B258="花火大会",500,IF($B258="特定日",500,0))+IF(WEEKDAY($A258,2)=6,500,IF(WEEKDAY($A258,2)=7,500,IF(COUNTIF(祝日リスト!$B:$B,$A258)&gt;0,500,0)))),"")</f>
        <v>7500</v>
      </c>
    </row>
    <row r="259" spans="1:4">
      <c r="A259" s="97">
        <v>46005</v>
      </c>
      <c r="B259" s="91"/>
      <c r="C259" s="98">
        <f>IFERROR(IF($B259="休館日","ー",6500+IF($B259="花火大会",500,IF($B259="特定日",500,0))+IF(WEEKDAY($A259,2)=6,500,IF(WEEKDAY($A259,2)=7,500,IF(COUNTIF(祝日リスト!$B:$B,$A259)&gt;0,500,0)))),"")</f>
        <v>7000</v>
      </c>
      <c r="D259" s="98">
        <f>IFERROR(IF($B259="休館日","ー",7000+IF($B259="花火大会",500,IF($B259="特定日",500,0))+IF(WEEKDAY($A259,2)=6,500,IF(WEEKDAY($A259,2)=7,500,IF(COUNTIF(祝日リスト!$B:$B,$A259)&gt;0,500,0)))),"")</f>
        <v>7500</v>
      </c>
    </row>
    <row r="260" spans="1:4">
      <c r="A260" s="97">
        <v>46006</v>
      </c>
      <c r="B260" s="91"/>
      <c r="C260" s="98">
        <f>IFERROR(IF($B260="休館日","ー",6500+IF($B260="花火大会",500,IF($B260="特定日",500,0))+IF(WEEKDAY($A260,2)=6,500,IF(WEEKDAY($A260,2)=7,500,IF(COUNTIF(祝日リスト!$B:$B,$A260)&gt;0,500,0)))),"")</f>
        <v>6500</v>
      </c>
      <c r="D260" s="98">
        <f>IFERROR(IF($B260="休館日","ー",7000+IF($B260="花火大会",500,IF($B260="特定日",500,0))+IF(WEEKDAY($A260,2)=6,500,IF(WEEKDAY($A260,2)=7,500,IF(COUNTIF(祝日リスト!$B:$B,$A260)&gt;0,500,0)))),"")</f>
        <v>7000</v>
      </c>
    </row>
    <row r="261" spans="1:4">
      <c r="A261" s="97">
        <v>46007</v>
      </c>
      <c r="B261" s="91" t="s">
        <v>129</v>
      </c>
      <c r="C261" s="98" t="str">
        <f>IFERROR(IF($B261="休館日","ー",6500+IF($B261="花火大会",500,IF($B261="特定日",500,0))+IF(WEEKDAY($A261,2)=6,500,IF(WEEKDAY($A261,2)=7,500,IF(COUNTIF(祝日リスト!$B:$B,$A261)&gt;0,500,0)))),"")</f>
        <v>ー</v>
      </c>
      <c r="D261" s="98" t="str">
        <f>IFERROR(IF($B261="休館日","ー",7000+IF($B261="花火大会",500,IF($B261="特定日",500,0))+IF(WEEKDAY($A261,2)=6,500,IF(WEEKDAY($A261,2)=7,500,IF(COUNTIF(祝日リスト!$B:$B,$A261)&gt;0,500,0)))),"")</f>
        <v>ー</v>
      </c>
    </row>
    <row r="262" spans="1:4">
      <c r="A262" s="97">
        <v>46008</v>
      </c>
      <c r="B262" s="91" t="s">
        <v>129</v>
      </c>
      <c r="C262" s="98" t="str">
        <f>IFERROR(IF($B262="休館日","ー",6500+IF($B262="花火大会",500,IF($B262="特定日",500,0))+IF(WEEKDAY($A262,2)=6,500,IF(WEEKDAY($A262,2)=7,500,IF(COUNTIF(祝日リスト!$B:$B,$A262)&gt;0,500,0)))),"")</f>
        <v>ー</v>
      </c>
      <c r="D262" s="98" t="str">
        <f>IFERROR(IF($B262="休館日","ー",7000+IF($B262="花火大会",500,IF($B262="特定日",500,0))+IF(WEEKDAY($A262,2)=6,500,IF(WEEKDAY($A262,2)=7,500,IF(COUNTIF(祝日リスト!$B:$B,$A262)&gt;0,500,0)))),"")</f>
        <v>ー</v>
      </c>
    </row>
    <row r="263" spans="1:4">
      <c r="A263" s="97">
        <v>46009</v>
      </c>
      <c r="B263" s="91"/>
      <c r="C263" s="98">
        <f>IFERROR(IF($B263="休館日","ー",6500+IF($B263="花火大会",500,IF($B263="特定日",500,0))+IF(WEEKDAY($A263,2)=6,500,IF(WEEKDAY($A263,2)=7,500,IF(COUNTIF(祝日リスト!$B:$B,$A263)&gt;0,500,0)))),"")</f>
        <v>6500</v>
      </c>
      <c r="D263" s="98">
        <f>IFERROR(IF($B263="休館日","ー",7000+IF($B263="花火大会",500,IF($B263="特定日",500,0))+IF(WEEKDAY($A263,2)=6,500,IF(WEEKDAY($A263,2)=7,500,IF(COUNTIF(祝日リスト!$B:$B,$A263)&gt;0,500,0)))),"")</f>
        <v>7000</v>
      </c>
    </row>
    <row r="264" spans="1:4">
      <c r="A264" s="97">
        <v>46010</v>
      </c>
      <c r="B264" s="91"/>
      <c r="C264" s="98">
        <f>IFERROR(IF($B264="休館日","ー",6500+IF($B264="花火大会",500,IF($B264="特定日",500,0))+IF(WEEKDAY($A264,2)=6,500,IF(WEEKDAY($A264,2)=7,500,IF(COUNTIF(祝日リスト!$B:$B,$A264)&gt;0,500,0)))),"")</f>
        <v>6500</v>
      </c>
      <c r="D264" s="98">
        <f>IFERROR(IF($B264="休館日","ー",7000+IF($B264="花火大会",500,IF($B264="特定日",500,0))+IF(WEEKDAY($A264,2)=6,500,IF(WEEKDAY($A264,2)=7,500,IF(COUNTIF(祝日リスト!$B:$B,$A264)&gt;0,500,0)))),"")</f>
        <v>7000</v>
      </c>
    </row>
    <row r="265" spans="1:4">
      <c r="A265" s="97">
        <v>46011</v>
      </c>
      <c r="B265" s="91"/>
      <c r="C265" s="98">
        <f>IFERROR(IF($B265="休館日","ー",6500+IF($B265="花火大会",500,IF($B265="特定日",500,0))+IF(WEEKDAY($A265,2)=6,500,IF(WEEKDAY($A265,2)=7,500,IF(COUNTIF(祝日リスト!$B:$B,$A265)&gt;0,500,0)))),"")</f>
        <v>7000</v>
      </c>
      <c r="D265" s="98">
        <f>IFERROR(IF($B265="休館日","ー",7000+IF($B265="花火大会",500,IF($B265="特定日",500,0))+IF(WEEKDAY($A265,2)=6,500,IF(WEEKDAY($A265,2)=7,500,IF(COUNTIF(祝日リスト!$B:$B,$A265)&gt;0,500,0)))),"")</f>
        <v>7500</v>
      </c>
    </row>
    <row r="266" spans="1:4">
      <c r="A266" s="97">
        <v>46012</v>
      </c>
      <c r="B266" s="91"/>
      <c r="C266" s="98">
        <f>IFERROR(IF($B266="休館日","ー",6500+IF($B266="花火大会",500,IF($B266="特定日",500,0))+IF(WEEKDAY($A266,2)=6,500,IF(WEEKDAY($A266,2)=7,500,IF(COUNTIF(祝日リスト!$B:$B,$A266)&gt;0,500,0)))),"")</f>
        <v>7000</v>
      </c>
      <c r="D266" s="98">
        <f>IFERROR(IF($B266="休館日","ー",7000+IF($B266="花火大会",500,IF($B266="特定日",500,0))+IF(WEEKDAY($A266,2)=6,500,IF(WEEKDAY($A266,2)=7,500,IF(COUNTIF(祝日リスト!$B:$B,$A266)&gt;0,500,0)))),"")</f>
        <v>7500</v>
      </c>
    </row>
    <row r="267" spans="1:4">
      <c r="A267" s="97">
        <v>46013</v>
      </c>
      <c r="B267" s="91"/>
      <c r="C267" s="98">
        <f>IFERROR(IF($B267="休館日","ー",6500+IF($B267="花火大会",500,IF($B267="特定日",500,0))+IF(WEEKDAY($A267,2)=6,500,IF(WEEKDAY($A267,2)=7,500,IF(COUNTIF(祝日リスト!$B:$B,$A267)&gt;0,500,0)))),"")</f>
        <v>6500</v>
      </c>
      <c r="D267" s="98">
        <f>IFERROR(IF($B267="休館日","ー",7000+IF($B267="花火大会",500,IF($B267="特定日",500,0))+IF(WEEKDAY($A267,2)=6,500,IF(WEEKDAY($A267,2)=7,500,IF(COUNTIF(祝日リスト!$B:$B,$A267)&gt;0,500,0)))),"")</f>
        <v>7000</v>
      </c>
    </row>
    <row r="268" spans="1:4">
      <c r="A268" s="97">
        <v>46014</v>
      </c>
      <c r="B268" s="91" t="s">
        <v>129</v>
      </c>
      <c r="C268" s="98" t="str">
        <f>IFERROR(IF($B268="休館日","ー",6500+IF($B268="花火大会",500,IF($B268="特定日",500,0))+IF(WEEKDAY($A268,2)=6,500,IF(WEEKDAY($A268,2)=7,500,IF(COUNTIF(祝日リスト!$B:$B,$A268)&gt;0,500,0)))),"")</f>
        <v>ー</v>
      </c>
      <c r="D268" s="98" t="str">
        <f>IFERROR(IF($B268="休館日","ー",7000+IF($B268="花火大会",500,IF($B268="特定日",500,0))+IF(WEEKDAY($A268,2)=6,500,IF(WEEKDAY($A268,2)=7,500,IF(COUNTIF(祝日リスト!$B:$B,$A268)&gt;0,500,0)))),"")</f>
        <v>ー</v>
      </c>
    </row>
    <row r="269" spans="1:4">
      <c r="A269" s="97">
        <v>46015</v>
      </c>
      <c r="B269" s="91" t="s">
        <v>129</v>
      </c>
      <c r="C269" s="98" t="str">
        <f>IFERROR(IF($B269="休館日","ー",6500+IF($B269="花火大会",500,IF($B269="特定日",500,0))+IF(WEEKDAY($A269,2)=6,500,IF(WEEKDAY($A269,2)=7,500,IF(COUNTIF(祝日リスト!$B:$B,$A269)&gt;0,500,0)))),"")</f>
        <v>ー</v>
      </c>
      <c r="D269" s="98" t="str">
        <f>IFERROR(IF($B269="休館日","ー",7000+IF($B269="花火大会",500,IF($B269="特定日",500,0))+IF(WEEKDAY($A269,2)=6,500,IF(WEEKDAY($A269,2)=7,500,IF(COUNTIF(祝日リスト!$B:$B,$A269)&gt;0,500,0)))),"")</f>
        <v>ー</v>
      </c>
    </row>
    <row r="270" spans="1:4">
      <c r="A270" s="97">
        <v>46016</v>
      </c>
      <c r="B270" s="91" t="s">
        <v>129</v>
      </c>
      <c r="C270" s="98" t="str">
        <f>IFERROR(IF($B270="休館日","ー",6500+IF($B270="花火大会",500,IF($B270="特定日",500,0))+IF(WEEKDAY($A270,2)=6,500,IF(WEEKDAY($A270,2)=7,500,IF(COUNTIF(祝日リスト!$B:$B,$A270)&gt;0,500,0)))),"")</f>
        <v>ー</v>
      </c>
      <c r="D270" s="98" t="str">
        <f>IFERROR(IF($B270="休館日","ー",7000+IF($B270="花火大会",500,IF($B270="特定日",500,0))+IF(WEEKDAY($A270,2)=6,500,IF(WEEKDAY($A270,2)=7,500,IF(COUNTIF(祝日リスト!$B:$B,$A270)&gt;0,500,0)))),"")</f>
        <v>ー</v>
      </c>
    </row>
    <row r="271" spans="1:4">
      <c r="A271" s="97">
        <v>46017</v>
      </c>
      <c r="B271" s="91"/>
      <c r="C271" s="98">
        <f>IFERROR(IF($B271="休館日","ー",6500+IF($B271="花火大会",500,IF($B271="特定日",500,0))+IF(WEEKDAY($A271,2)=6,500,IF(WEEKDAY($A271,2)=7,500,IF(COUNTIF(祝日リスト!$B:$B,$A271)&gt;0,500,0)))),"")</f>
        <v>6500</v>
      </c>
      <c r="D271" s="98">
        <f>IFERROR(IF($B271="休館日","ー",7000+IF($B271="花火大会",500,IF($B271="特定日",500,0))+IF(WEEKDAY($A271,2)=6,500,IF(WEEKDAY($A271,2)=7,500,IF(COUNTIF(祝日リスト!$B:$B,$A271)&gt;0,500,0)))),"")</f>
        <v>7000</v>
      </c>
    </row>
    <row r="272" spans="1:4">
      <c r="A272" s="97">
        <v>46018</v>
      </c>
      <c r="B272" s="91"/>
      <c r="C272" s="98">
        <f>IFERROR(IF($B272="休館日","ー",6500+IF($B272="花火大会",500,IF($B272="特定日",500,0))+IF(WEEKDAY($A272,2)=6,500,IF(WEEKDAY($A272,2)=7,500,IF(COUNTIF(祝日リスト!$B:$B,$A272)&gt;0,500,0)))),"")</f>
        <v>7000</v>
      </c>
      <c r="D272" s="98">
        <f>IFERROR(IF($B272="休館日","ー",7000+IF($B272="花火大会",500,IF($B272="特定日",500,0))+IF(WEEKDAY($A272,2)=6,500,IF(WEEKDAY($A272,2)=7,500,IF(COUNTIF(祝日リスト!$B:$B,$A272)&gt;0,500,0)))),"")</f>
        <v>7500</v>
      </c>
    </row>
    <row r="273" spans="1:4">
      <c r="A273" s="97">
        <v>46019</v>
      </c>
      <c r="B273" s="91"/>
      <c r="C273" s="98">
        <f>IFERROR(IF($B273="休館日","ー",6500+IF($B273="花火大会",500,IF($B273="特定日",500,0))+IF(WEEKDAY($A273,2)=6,500,IF(WEEKDAY($A273,2)=7,500,IF(COUNTIF(祝日リスト!$B:$B,$A273)&gt;0,500,0)))),"")</f>
        <v>7000</v>
      </c>
      <c r="D273" s="98">
        <f>IFERROR(IF($B273="休館日","ー",7000+IF($B273="花火大会",500,IF($B273="特定日",500,0))+IF(WEEKDAY($A273,2)=6,500,IF(WEEKDAY($A273,2)=7,500,IF(COUNTIF(祝日リスト!$B:$B,$A273)&gt;0,500,0)))),"")</f>
        <v>7500</v>
      </c>
    </row>
    <row r="274" spans="1:4">
      <c r="A274" s="97">
        <v>46020</v>
      </c>
      <c r="B274" s="91" t="s">
        <v>130</v>
      </c>
      <c r="C274" s="98">
        <f>IFERROR(IF($B274="休館日","ー",6500+IF($B274="花火大会",500,IF($B274="特定日",500,0))+IF(WEEKDAY($A274,2)=6,500,IF(WEEKDAY($A274,2)=7,500,IF(COUNTIF(祝日リスト!$B:$B,$A274)&gt;0,500,0)))),"")</f>
        <v>7000</v>
      </c>
      <c r="D274" s="98">
        <f>IFERROR(IF($B274="休館日","ー",7000+IF($B274="花火大会",500,IF($B274="特定日",500,0))+IF(WEEKDAY($A274,2)=6,500,IF(WEEKDAY($A274,2)=7,500,IF(COUNTIF(祝日リスト!$B:$B,$A274)&gt;0,500,0)))),"")</f>
        <v>7500</v>
      </c>
    </row>
    <row r="275" spans="1:4">
      <c r="A275" s="97">
        <v>46021</v>
      </c>
      <c r="B275" s="91" t="s">
        <v>130</v>
      </c>
      <c r="C275" s="98">
        <f>IFERROR(IF($B275="休館日","ー",6500+IF($B275="花火大会",500,IF($B275="特定日",500,0))+IF(WEEKDAY($A275,2)=6,500,IF(WEEKDAY($A275,2)=7,500,IF(COUNTIF(祝日リスト!$B:$B,$A275)&gt;0,500,0)))),"")</f>
        <v>7000</v>
      </c>
      <c r="D275" s="98">
        <f>IFERROR(IF($B275="休館日","ー",7000+IF($B275="花火大会",500,IF($B275="特定日",500,0))+IF(WEEKDAY($A275,2)=6,500,IF(WEEKDAY($A275,2)=7,500,IF(COUNTIF(祝日リスト!$B:$B,$A275)&gt;0,500,0)))),"")</f>
        <v>7500</v>
      </c>
    </row>
    <row r="276" spans="1:4">
      <c r="A276" s="97">
        <v>46022</v>
      </c>
      <c r="B276" s="91" t="s">
        <v>130</v>
      </c>
      <c r="C276" s="98">
        <f>IFERROR(IF($B276="休館日","ー",6500+IF($B276="花火大会",500,IF($B276="特定日",500,0))+IF(WEEKDAY($A276,2)=6,500,IF(WEEKDAY($A276,2)=7,500,IF(COUNTIF(祝日リスト!$B:$B,$A276)&gt;0,500,0)))),"")</f>
        <v>7000</v>
      </c>
      <c r="D276" s="98">
        <f>IFERROR(IF($B276="休館日","ー",7000+IF($B276="花火大会",500,IF($B276="特定日",500,0))+IF(WEEKDAY($A276,2)=6,500,IF(WEEKDAY($A276,2)=7,500,IF(COUNTIF(祝日リスト!$B:$B,$A276)&gt;0,500,0)))),"")</f>
        <v>7500</v>
      </c>
    </row>
    <row r="277" spans="1:4">
      <c r="A277" s="97">
        <v>46023</v>
      </c>
      <c r="B277" s="91" t="s">
        <v>130</v>
      </c>
      <c r="C277" s="98">
        <f>IFERROR(IF($B277="休館日","ー",6500+IF($B277="花火大会",500,IF($B277="特定日",500,0))+IF(WEEKDAY($A277,2)=6,500,IF(WEEKDAY($A277,2)=7,500,IF(COUNTIF(祝日リスト!$B:$B,$A277)&gt;0,500,0)))),"")</f>
        <v>7500</v>
      </c>
      <c r="D277" s="98">
        <f>IFERROR(IF($B277="休館日","ー",7000+IF($B277="花火大会",500,IF($B277="特定日",500,0))+IF(WEEKDAY($A277,2)=6,500,IF(WEEKDAY($A277,2)=7,500,IF(COUNTIF(祝日リスト!$B:$B,$A277)&gt;0,500,0)))),"")</f>
        <v>8000</v>
      </c>
    </row>
    <row r="278" spans="1:4">
      <c r="A278" s="97">
        <v>46024</v>
      </c>
      <c r="B278" s="91" t="s">
        <v>130</v>
      </c>
      <c r="C278" s="98">
        <f>IFERROR(IF($B278="休館日","ー",6500+IF($B278="花火大会",500,IF($B278="特定日",500,0))+IF(WEEKDAY($A278,2)=6,500,IF(WEEKDAY($A278,2)=7,500,IF(COUNTIF(祝日リスト!$B:$B,$A278)&gt;0,500,0)))),"")</f>
        <v>7000</v>
      </c>
      <c r="D278" s="98">
        <f>IFERROR(IF($B278="休館日","ー",7000+IF($B278="花火大会",500,IF($B278="特定日",500,0))+IF(WEEKDAY($A278,2)=6,500,IF(WEEKDAY($A278,2)=7,500,IF(COUNTIF(祝日リスト!$B:$B,$A278)&gt;0,500,0)))),"")</f>
        <v>7500</v>
      </c>
    </row>
    <row r="279" spans="1:4">
      <c r="A279" s="97">
        <v>46025</v>
      </c>
      <c r="B279" s="91" t="s">
        <v>130</v>
      </c>
      <c r="C279" s="98">
        <f>IFERROR(IF($B279="休館日","ー",6500+IF($B279="花火大会",500,IF($B279="特定日",500,0))+IF(WEEKDAY($A279,2)=6,500,IF(WEEKDAY($A279,2)=7,500,IF(COUNTIF(祝日リスト!$B:$B,$A279)&gt;0,500,0)))),"")</f>
        <v>7500</v>
      </c>
      <c r="D279" s="98">
        <f>IFERROR(IF($B279="休館日","ー",7000+IF($B279="花火大会",500,IF($B279="特定日",500,0))+IF(WEEKDAY($A279,2)=6,500,IF(WEEKDAY($A279,2)=7,500,IF(COUNTIF(祝日リスト!$B:$B,$A279)&gt;0,500,0)))),"")</f>
        <v>8000</v>
      </c>
    </row>
    <row r="280" spans="1:4">
      <c r="A280" s="97">
        <v>46026</v>
      </c>
      <c r="B280" s="91"/>
      <c r="C280" s="98">
        <f>IFERROR(IF($B280="休館日","ー",6500+IF($B280="花火大会",500,IF($B280="特定日",500,0))+IF(WEEKDAY($A280,2)=6,500,IF(WEEKDAY($A280,2)=7,500,IF(COUNTIF(祝日リスト!$B:$B,$A280)&gt;0,500,0)))),"")</f>
        <v>7000</v>
      </c>
      <c r="D280" s="98">
        <f>IFERROR(IF($B280="休館日","ー",7000+IF($B280="花火大会",500,IF($B280="特定日",500,0))+IF(WEEKDAY($A280,2)=6,500,IF(WEEKDAY($A280,2)=7,500,IF(COUNTIF(祝日リスト!$B:$B,$A280)&gt;0,500,0)))),"")</f>
        <v>7500</v>
      </c>
    </row>
    <row r="281" spans="1:4">
      <c r="A281" s="97">
        <v>46027</v>
      </c>
      <c r="B281" s="91"/>
      <c r="C281" s="98">
        <f>IFERROR(IF($B281="休館日","ー",6500+IF($B281="花火大会",500,IF($B281="特定日",500,0))+IF(WEEKDAY($A281,2)=6,500,IF(WEEKDAY($A281,2)=7,500,IF(COUNTIF(祝日リスト!$B:$B,$A281)&gt;0,500,0)))),"")</f>
        <v>6500</v>
      </c>
      <c r="D281" s="98">
        <f>IFERROR(IF($B281="休館日","ー",7000+IF($B281="花火大会",500,IF($B281="特定日",500,0))+IF(WEEKDAY($A281,2)=6,500,IF(WEEKDAY($A281,2)=7,500,IF(COUNTIF(祝日リスト!$B:$B,$A281)&gt;0,500,0)))),"")</f>
        <v>7000</v>
      </c>
    </row>
    <row r="282" spans="1:4">
      <c r="A282" s="97">
        <v>46028</v>
      </c>
      <c r="B282" s="91" t="s">
        <v>129</v>
      </c>
      <c r="C282" s="98" t="str">
        <f>IFERROR(IF($B282="休館日","ー",6500+IF($B282="花火大会",500,IF($B282="特定日",500,0))+IF(WEEKDAY($A282,2)=6,500,IF(WEEKDAY($A282,2)=7,500,IF(COUNTIF(祝日リスト!$B:$B,$A282)&gt;0,500,0)))),"")</f>
        <v>ー</v>
      </c>
      <c r="D282" s="98" t="str">
        <f>IFERROR(IF($B282="休館日","ー",7000+IF($B282="花火大会",500,IF($B282="特定日",500,0))+IF(WEEKDAY($A282,2)=6,500,IF(WEEKDAY($A282,2)=7,500,IF(COUNTIF(祝日リスト!$B:$B,$A282)&gt;0,500,0)))),"")</f>
        <v>ー</v>
      </c>
    </row>
    <row r="283" spans="1:4">
      <c r="A283" s="97">
        <v>46029</v>
      </c>
      <c r="B283" s="91" t="s">
        <v>129</v>
      </c>
      <c r="C283" s="98" t="str">
        <f>IFERROR(IF($B283="休館日","ー",6500+IF($B283="花火大会",500,IF($B283="特定日",500,0))+IF(WEEKDAY($A283,2)=6,500,IF(WEEKDAY($A283,2)=7,500,IF(COUNTIF(祝日リスト!$B:$B,$A283)&gt;0,500,0)))),"")</f>
        <v>ー</v>
      </c>
      <c r="D283" s="98" t="str">
        <f>IFERROR(IF($B283="休館日","ー",7000+IF($B283="花火大会",500,IF($B283="特定日",500,0))+IF(WEEKDAY($A283,2)=6,500,IF(WEEKDAY($A283,2)=7,500,IF(COUNTIF(祝日リスト!$B:$B,$A283)&gt;0,500,0)))),"")</f>
        <v>ー</v>
      </c>
    </row>
    <row r="284" spans="1:4">
      <c r="A284" s="97">
        <v>46030</v>
      </c>
      <c r="B284" s="91" t="s">
        <v>129</v>
      </c>
      <c r="C284" s="98" t="str">
        <f>IFERROR(IF($B284="休館日","ー",6500+IF($B284="花火大会",500,IF($B284="特定日",500,0))+IF(WEEKDAY($A284,2)=6,500,IF(WEEKDAY($A284,2)=7,500,IF(COUNTIF(祝日リスト!$B:$B,$A284)&gt;0,500,0)))),"")</f>
        <v>ー</v>
      </c>
      <c r="D284" s="98" t="str">
        <f>IFERROR(IF($B284="休館日","ー",7000+IF($B284="花火大会",500,IF($B284="特定日",500,0))+IF(WEEKDAY($A284,2)=6,500,IF(WEEKDAY($A284,2)=7,500,IF(COUNTIF(祝日リスト!$B:$B,$A284)&gt;0,500,0)))),"")</f>
        <v>ー</v>
      </c>
    </row>
    <row r="285" spans="1:4">
      <c r="A285" s="97">
        <v>46031</v>
      </c>
      <c r="B285" s="91"/>
      <c r="C285" s="98">
        <f>IFERROR(IF($B285="休館日","ー",6500+IF($B285="花火大会",500,IF($B285="特定日",500,0))+IF(WEEKDAY($A285,2)=6,500,IF(WEEKDAY($A285,2)=7,500,IF(COUNTIF(祝日リスト!$B:$B,$A285)&gt;0,500,0)))),"")</f>
        <v>6500</v>
      </c>
      <c r="D285" s="98">
        <f>IFERROR(IF($B285="休館日","ー",7000+IF($B285="花火大会",500,IF($B285="特定日",500,0))+IF(WEEKDAY($A285,2)=6,500,IF(WEEKDAY($A285,2)=7,500,IF(COUNTIF(祝日リスト!$B:$B,$A285)&gt;0,500,0)))),"")</f>
        <v>7000</v>
      </c>
    </row>
    <row r="286" spans="1:4">
      <c r="A286" s="97">
        <v>46032</v>
      </c>
      <c r="B286" s="91"/>
      <c r="C286" s="98">
        <f>IFERROR(IF($B286="休館日","ー",6500+IF($B286="花火大会",500,IF($B286="特定日",500,0))+IF(WEEKDAY($A286,2)=6,500,IF(WEEKDAY($A286,2)=7,500,IF(COUNTIF(祝日リスト!$B:$B,$A286)&gt;0,500,0)))),"")</f>
        <v>7000</v>
      </c>
      <c r="D286" s="98">
        <f>IFERROR(IF($B286="休館日","ー",7000+IF($B286="花火大会",500,IF($B286="特定日",500,0))+IF(WEEKDAY($A286,2)=6,500,IF(WEEKDAY($A286,2)=7,500,IF(COUNTIF(祝日リスト!$B:$B,$A286)&gt;0,500,0)))),"")</f>
        <v>7500</v>
      </c>
    </row>
    <row r="287" spans="1:4">
      <c r="A287" s="97">
        <v>46033</v>
      </c>
      <c r="B287" s="91"/>
      <c r="C287" s="98">
        <f>IFERROR(IF($B287="休館日","ー",6500+IF($B287="花火大会",500,IF($B287="特定日",500,0))+IF(WEEKDAY($A287,2)=6,500,IF(WEEKDAY($A287,2)=7,500,IF(COUNTIF(祝日リスト!$B:$B,$A287)&gt;0,500,0)))),"")</f>
        <v>7000</v>
      </c>
      <c r="D287" s="98">
        <f>IFERROR(IF($B287="休館日","ー",7000+IF($B287="花火大会",500,IF($B287="特定日",500,0))+IF(WEEKDAY($A287,2)=6,500,IF(WEEKDAY($A287,2)=7,500,IF(COUNTIF(祝日リスト!$B:$B,$A287)&gt;0,500,0)))),"")</f>
        <v>7500</v>
      </c>
    </row>
    <row r="288" spans="1:4">
      <c r="A288" s="97">
        <v>46034</v>
      </c>
      <c r="B288" s="91"/>
      <c r="C288" s="98">
        <f>IFERROR(IF($B288="休館日","ー",6500+IF($B288="花火大会",500,IF($B288="特定日",500,0))+IF(WEEKDAY($A288,2)=6,500,IF(WEEKDAY($A288,2)=7,500,IF(COUNTIF(祝日リスト!$B:$B,$A288)&gt;0,500,0)))),"")</f>
        <v>7000</v>
      </c>
      <c r="D288" s="98">
        <f>IFERROR(IF($B288="休館日","ー",7000+IF($B288="花火大会",500,IF($B288="特定日",500,0))+IF(WEEKDAY($A288,2)=6,500,IF(WEEKDAY($A288,2)=7,500,IF(COUNTIF(祝日リスト!$B:$B,$A288)&gt;0,500,0)))),"")</f>
        <v>7500</v>
      </c>
    </row>
    <row r="289" spans="1:4">
      <c r="A289" s="97">
        <v>46035</v>
      </c>
      <c r="B289" s="91" t="s">
        <v>129</v>
      </c>
      <c r="C289" s="98" t="str">
        <f>IFERROR(IF($B289="休館日","ー",6500+IF($B289="花火大会",500,IF($B289="特定日",500,0))+IF(WEEKDAY($A289,2)=6,500,IF(WEEKDAY($A289,2)=7,500,IF(COUNTIF(祝日リスト!$B:$B,$A289)&gt;0,500,0)))),"")</f>
        <v>ー</v>
      </c>
      <c r="D289" s="98" t="str">
        <f>IFERROR(IF($B289="休館日","ー",7000+IF($B289="花火大会",500,IF($B289="特定日",500,0))+IF(WEEKDAY($A289,2)=6,500,IF(WEEKDAY($A289,2)=7,500,IF(COUNTIF(祝日リスト!$B:$B,$A289)&gt;0,500,0)))),"")</f>
        <v>ー</v>
      </c>
    </row>
    <row r="290" spans="1:4">
      <c r="A290" s="97">
        <v>46036</v>
      </c>
      <c r="B290" s="91" t="s">
        <v>129</v>
      </c>
      <c r="C290" s="98" t="str">
        <f>IFERROR(IF($B290="休館日","ー",6500+IF($B290="花火大会",500,IF($B290="特定日",500,0))+IF(WEEKDAY($A290,2)=6,500,IF(WEEKDAY($A290,2)=7,500,IF(COUNTIF(祝日リスト!$B:$B,$A290)&gt;0,500,0)))),"")</f>
        <v>ー</v>
      </c>
      <c r="D290" s="98" t="str">
        <f>IFERROR(IF($B290="休館日","ー",7000+IF($B290="花火大会",500,IF($B290="特定日",500,0))+IF(WEEKDAY($A290,2)=6,500,IF(WEEKDAY($A290,2)=7,500,IF(COUNTIF(祝日リスト!$B:$B,$A290)&gt;0,500,0)))),"")</f>
        <v>ー</v>
      </c>
    </row>
    <row r="291" spans="1:4">
      <c r="A291" s="97">
        <v>46037</v>
      </c>
      <c r="B291" s="91" t="s">
        <v>129</v>
      </c>
      <c r="C291" s="98" t="str">
        <f>IFERROR(IF($B291="休館日","ー",6500+IF($B291="花火大会",500,IF($B291="特定日",500,0))+IF(WEEKDAY($A291,2)=6,500,IF(WEEKDAY($A291,2)=7,500,IF(COUNTIF(祝日リスト!$B:$B,$A291)&gt;0,500,0)))),"")</f>
        <v>ー</v>
      </c>
      <c r="D291" s="98" t="str">
        <f>IFERROR(IF($B291="休館日","ー",7000+IF($B291="花火大会",500,IF($B291="特定日",500,0))+IF(WEEKDAY($A291,2)=6,500,IF(WEEKDAY($A291,2)=7,500,IF(COUNTIF(祝日リスト!$B:$B,$A291)&gt;0,500,0)))),"")</f>
        <v>ー</v>
      </c>
    </row>
    <row r="292" spans="1:4">
      <c r="A292" s="97">
        <v>46038</v>
      </c>
      <c r="B292" s="91"/>
      <c r="C292" s="98">
        <f>IFERROR(IF($B292="休館日","ー",6500+IF($B292="花火大会",500,IF($B292="特定日",500,0))+IF(WEEKDAY($A292,2)=6,500,IF(WEEKDAY($A292,2)=7,500,IF(COUNTIF(祝日リスト!$B:$B,$A292)&gt;0,500,0)))),"")</f>
        <v>6500</v>
      </c>
      <c r="D292" s="98">
        <f>IFERROR(IF($B292="休館日","ー",7000+IF($B292="花火大会",500,IF($B292="特定日",500,0))+IF(WEEKDAY($A292,2)=6,500,IF(WEEKDAY($A292,2)=7,500,IF(COUNTIF(祝日リスト!$B:$B,$A292)&gt;0,500,0)))),"")</f>
        <v>7000</v>
      </c>
    </row>
    <row r="293" spans="1:4">
      <c r="A293" s="97">
        <v>46039</v>
      </c>
      <c r="B293" s="91"/>
      <c r="C293" s="98">
        <f>IFERROR(IF($B293="休館日","ー",6500+IF($B293="花火大会",500,IF($B293="特定日",500,0))+IF(WEEKDAY($A293,2)=6,500,IF(WEEKDAY($A293,2)=7,500,IF(COUNTIF(祝日リスト!$B:$B,$A293)&gt;0,500,0)))),"")</f>
        <v>7000</v>
      </c>
      <c r="D293" s="98">
        <f>IFERROR(IF($B293="休館日","ー",7000+IF($B293="花火大会",500,IF($B293="特定日",500,0))+IF(WEEKDAY($A293,2)=6,500,IF(WEEKDAY($A293,2)=7,500,IF(COUNTIF(祝日リスト!$B:$B,$A293)&gt;0,500,0)))),"")</f>
        <v>7500</v>
      </c>
    </row>
    <row r="294" spans="1:4">
      <c r="A294" s="97">
        <v>46040</v>
      </c>
      <c r="B294" s="91"/>
      <c r="C294" s="98">
        <f>IFERROR(IF($B294="休館日","ー",6500+IF($B294="花火大会",500,IF($B294="特定日",500,0))+IF(WEEKDAY($A294,2)=6,500,IF(WEEKDAY($A294,2)=7,500,IF(COUNTIF(祝日リスト!$B:$B,$A294)&gt;0,500,0)))),"")</f>
        <v>7000</v>
      </c>
      <c r="D294" s="98">
        <f>IFERROR(IF($B294="休館日","ー",7000+IF($B294="花火大会",500,IF($B294="特定日",500,0))+IF(WEEKDAY($A294,2)=6,500,IF(WEEKDAY($A294,2)=7,500,IF(COUNTIF(祝日リスト!$B:$B,$A294)&gt;0,500,0)))),"")</f>
        <v>7500</v>
      </c>
    </row>
    <row r="295" spans="1:4">
      <c r="A295" s="97">
        <v>46041</v>
      </c>
      <c r="B295" s="91"/>
      <c r="C295" s="98">
        <f>IFERROR(IF($B295="休館日","ー",6500+IF($B295="花火大会",500,IF($B295="特定日",500,0))+IF(WEEKDAY($A295,2)=6,500,IF(WEEKDAY($A295,2)=7,500,IF(COUNTIF(祝日リスト!$B:$B,$A295)&gt;0,500,0)))),"")</f>
        <v>6500</v>
      </c>
      <c r="D295" s="98">
        <f>IFERROR(IF($B295="休館日","ー",7000+IF($B295="花火大会",500,IF($B295="特定日",500,0))+IF(WEEKDAY($A295,2)=6,500,IF(WEEKDAY($A295,2)=7,500,IF(COUNTIF(祝日リスト!$B:$B,$A295)&gt;0,500,0)))),"")</f>
        <v>7000</v>
      </c>
    </row>
    <row r="296" spans="1:4">
      <c r="A296" s="97">
        <v>46042</v>
      </c>
      <c r="B296" s="91" t="s">
        <v>129</v>
      </c>
      <c r="C296" s="98" t="str">
        <f>IFERROR(IF($B296="休館日","ー",6500+IF($B296="花火大会",500,IF($B296="特定日",500,0))+IF(WEEKDAY($A296,2)=6,500,IF(WEEKDAY($A296,2)=7,500,IF(COUNTIF(祝日リスト!$B:$B,$A296)&gt;0,500,0)))),"")</f>
        <v>ー</v>
      </c>
      <c r="D296" s="98" t="str">
        <f>IFERROR(IF($B296="休館日","ー",7000+IF($B296="花火大会",500,IF($B296="特定日",500,0))+IF(WEEKDAY($A296,2)=6,500,IF(WEEKDAY($A296,2)=7,500,IF(COUNTIF(祝日リスト!$B:$B,$A296)&gt;0,500,0)))),"")</f>
        <v>ー</v>
      </c>
    </row>
    <row r="297" spans="1:4">
      <c r="A297" s="97">
        <v>46043</v>
      </c>
      <c r="B297" s="91" t="s">
        <v>129</v>
      </c>
      <c r="C297" s="98" t="str">
        <f>IFERROR(IF($B297="休館日","ー",6500+IF($B297="花火大会",500,IF($B297="特定日",500,0))+IF(WEEKDAY($A297,2)=6,500,IF(WEEKDAY($A297,2)=7,500,IF(COUNTIF(祝日リスト!$B:$B,$A297)&gt;0,500,0)))),"")</f>
        <v>ー</v>
      </c>
      <c r="D297" s="98" t="str">
        <f>IFERROR(IF($B297="休館日","ー",7000+IF($B297="花火大会",500,IF($B297="特定日",500,0))+IF(WEEKDAY($A297,2)=6,500,IF(WEEKDAY($A297,2)=7,500,IF(COUNTIF(祝日リスト!$B:$B,$A297)&gt;0,500,0)))),"")</f>
        <v>ー</v>
      </c>
    </row>
    <row r="298" spans="1:4">
      <c r="A298" s="97">
        <v>46044</v>
      </c>
      <c r="B298" s="91"/>
      <c r="C298" s="98">
        <f>IFERROR(IF($B298="休館日","ー",6500+IF($B298="花火大会",500,IF($B298="特定日",500,0))+IF(WEEKDAY($A298,2)=6,500,IF(WEEKDAY($A298,2)=7,500,IF(COUNTIF(祝日リスト!$B:$B,$A298)&gt;0,500,0)))),"")</f>
        <v>6500</v>
      </c>
      <c r="D298" s="98">
        <f>IFERROR(IF($B298="休館日","ー",7000+IF($B298="花火大会",500,IF($B298="特定日",500,0))+IF(WEEKDAY($A298,2)=6,500,IF(WEEKDAY($A298,2)=7,500,IF(COUNTIF(祝日リスト!$B:$B,$A298)&gt;0,500,0)))),"")</f>
        <v>7000</v>
      </c>
    </row>
    <row r="299" spans="1:4">
      <c r="A299" s="97">
        <v>46045</v>
      </c>
      <c r="B299" s="91"/>
      <c r="C299" s="98">
        <f>IFERROR(IF($B299="休館日","ー",6500+IF($B299="花火大会",500,IF($B299="特定日",500,0))+IF(WEEKDAY($A299,2)=6,500,IF(WEEKDAY($A299,2)=7,500,IF(COUNTIF(祝日リスト!$B:$B,$A299)&gt;0,500,0)))),"")</f>
        <v>6500</v>
      </c>
      <c r="D299" s="98">
        <f>IFERROR(IF($B299="休館日","ー",7000+IF($B299="花火大会",500,IF($B299="特定日",500,0))+IF(WEEKDAY($A299,2)=6,500,IF(WEEKDAY($A299,2)=7,500,IF(COUNTIF(祝日リスト!$B:$B,$A299)&gt;0,500,0)))),"")</f>
        <v>7000</v>
      </c>
    </row>
    <row r="300" spans="1:4">
      <c r="A300" s="97">
        <v>46046</v>
      </c>
      <c r="B300" s="91"/>
      <c r="C300" s="98">
        <f>IFERROR(IF($B300="休館日","ー",6500+IF($B300="花火大会",500,IF($B300="特定日",500,0))+IF(WEEKDAY($A300,2)=6,500,IF(WEEKDAY($A300,2)=7,500,IF(COUNTIF(祝日リスト!$B:$B,$A300)&gt;0,500,0)))),"")</f>
        <v>7000</v>
      </c>
      <c r="D300" s="98">
        <f>IFERROR(IF($B300="休館日","ー",7000+IF($B300="花火大会",500,IF($B300="特定日",500,0))+IF(WEEKDAY($A300,2)=6,500,IF(WEEKDAY($A300,2)=7,500,IF(COUNTIF(祝日リスト!$B:$B,$A300)&gt;0,500,0)))),"")</f>
        <v>7500</v>
      </c>
    </row>
    <row r="301" spans="1:4">
      <c r="A301" s="97">
        <v>46047</v>
      </c>
      <c r="B301" s="91"/>
      <c r="C301" s="98">
        <f>IFERROR(IF($B301="休館日","ー",6500+IF($B301="花火大会",500,IF($B301="特定日",500,0))+IF(WEEKDAY($A301,2)=6,500,IF(WEEKDAY($A301,2)=7,500,IF(COUNTIF(祝日リスト!$B:$B,$A301)&gt;0,500,0)))),"")</f>
        <v>7000</v>
      </c>
      <c r="D301" s="98">
        <f>IFERROR(IF($B301="休館日","ー",7000+IF($B301="花火大会",500,IF($B301="特定日",500,0))+IF(WEEKDAY($A301,2)=6,500,IF(WEEKDAY($A301,2)=7,500,IF(COUNTIF(祝日リスト!$B:$B,$A301)&gt;0,500,0)))),"")</f>
        <v>7500</v>
      </c>
    </row>
    <row r="302" spans="1:4">
      <c r="A302" s="97">
        <v>46048</v>
      </c>
      <c r="B302" s="91"/>
      <c r="C302" s="98">
        <f>IFERROR(IF($B302="休館日","ー",6500+IF($B302="花火大会",500,IF($B302="特定日",500,0))+IF(WEEKDAY($A302,2)=6,500,IF(WEEKDAY($A302,2)=7,500,IF(COUNTIF(祝日リスト!$B:$B,$A302)&gt;0,500,0)))),"")</f>
        <v>6500</v>
      </c>
      <c r="D302" s="98">
        <f>IFERROR(IF($B302="休館日","ー",7000+IF($B302="花火大会",500,IF($B302="特定日",500,0))+IF(WEEKDAY($A302,2)=6,500,IF(WEEKDAY($A302,2)=7,500,IF(COUNTIF(祝日リスト!$B:$B,$A302)&gt;0,500,0)))),"")</f>
        <v>7000</v>
      </c>
    </row>
    <row r="303" spans="1:4">
      <c r="A303" s="97">
        <v>46049</v>
      </c>
      <c r="B303" s="91" t="s">
        <v>129</v>
      </c>
      <c r="C303" s="98" t="str">
        <f>IFERROR(IF($B303="休館日","ー",6500+IF($B303="花火大会",500,IF($B303="特定日",500,0))+IF(WEEKDAY($A303,2)=6,500,IF(WEEKDAY($A303,2)=7,500,IF(COUNTIF(祝日リスト!$B:$B,$A303)&gt;0,500,0)))),"")</f>
        <v>ー</v>
      </c>
      <c r="D303" s="98" t="str">
        <f>IFERROR(IF($B303="休館日","ー",7000+IF($B303="花火大会",500,IF($B303="特定日",500,0))+IF(WEEKDAY($A303,2)=6,500,IF(WEEKDAY($A303,2)=7,500,IF(COUNTIF(祝日リスト!$B:$B,$A303)&gt;0,500,0)))),"")</f>
        <v>ー</v>
      </c>
    </row>
    <row r="304" spans="1:4">
      <c r="A304" s="97">
        <v>46050</v>
      </c>
      <c r="B304" s="91" t="s">
        <v>129</v>
      </c>
      <c r="C304" s="98" t="str">
        <f>IFERROR(IF($B304="休館日","ー",6500+IF($B304="花火大会",500,IF($B304="特定日",500,0))+IF(WEEKDAY($A304,2)=6,500,IF(WEEKDAY($A304,2)=7,500,IF(COUNTIF(祝日リスト!$B:$B,$A304)&gt;0,500,0)))),"")</f>
        <v>ー</v>
      </c>
      <c r="D304" s="98" t="str">
        <f>IFERROR(IF($B304="休館日","ー",7000+IF($B304="花火大会",500,IF($B304="特定日",500,0))+IF(WEEKDAY($A304,2)=6,500,IF(WEEKDAY($A304,2)=7,500,IF(COUNTIF(祝日リスト!$B:$B,$A304)&gt;0,500,0)))),"")</f>
        <v>ー</v>
      </c>
    </row>
    <row r="305" spans="1:4">
      <c r="A305" s="97">
        <v>46051</v>
      </c>
      <c r="B305" s="91"/>
      <c r="C305" s="98">
        <f>IFERROR(IF($B305="休館日","ー",6500+IF($B305="花火大会",500,IF($B305="特定日",500,0))+IF(WEEKDAY($A305,2)=6,500,IF(WEEKDAY($A305,2)=7,500,IF(COUNTIF(祝日リスト!$B:$B,$A305)&gt;0,500,0)))),"")</f>
        <v>6500</v>
      </c>
      <c r="D305" s="98">
        <f>IFERROR(IF($B305="休館日","ー",7000+IF($B305="花火大会",500,IF($B305="特定日",500,0))+IF(WEEKDAY($A305,2)=6,500,IF(WEEKDAY($A305,2)=7,500,IF(COUNTIF(祝日リスト!$B:$B,$A305)&gt;0,500,0)))),"")</f>
        <v>7000</v>
      </c>
    </row>
    <row r="306" spans="1:4">
      <c r="A306" s="97">
        <v>46052</v>
      </c>
      <c r="B306" s="91"/>
      <c r="C306" s="98">
        <f>IFERROR(IF($B306="休館日","ー",6500+IF($B306="花火大会",500,IF($B306="特定日",500,0))+IF(WEEKDAY($A306,2)=6,500,IF(WEEKDAY($A306,2)=7,500,IF(COUNTIF(祝日リスト!$B:$B,$A306)&gt;0,500,0)))),"")</f>
        <v>6500</v>
      </c>
      <c r="D306" s="98">
        <f>IFERROR(IF($B306="休館日","ー",7000+IF($B306="花火大会",500,IF($B306="特定日",500,0))+IF(WEEKDAY($A306,2)=6,500,IF(WEEKDAY($A306,2)=7,500,IF(COUNTIF(祝日リスト!$B:$B,$A306)&gt;0,500,0)))),"")</f>
        <v>7000</v>
      </c>
    </row>
    <row r="307" spans="1:4">
      <c r="A307" s="97">
        <v>46053</v>
      </c>
      <c r="B307" s="91"/>
      <c r="C307" s="98">
        <f>IFERROR(IF($B307="休館日","ー",6500+IF($B307="花火大会",500,IF($B307="特定日",500,0))+IF(WEEKDAY($A307,2)=6,500,IF(WEEKDAY($A307,2)=7,500,IF(COUNTIF(祝日リスト!$B:$B,$A307)&gt;0,500,0)))),"")</f>
        <v>7000</v>
      </c>
      <c r="D307" s="98">
        <f>IFERROR(IF($B307="休館日","ー",7000+IF($B307="花火大会",500,IF($B307="特定日",500,0))+IF(WEEKDAY($A307,2)=6,500,IF(WEEKDAY($A307,2)=7,500,IF(COUNTIF(祝日リスト!$B:$B,$A307)&gt;0,500,0)))),"")</f>
        <v>7500</v>
      </c>
    </row>
    <row r="308" spans="1:4">
      <c r="A308" s="97">
        <v>46054</v>
      </c>
      <c r="B308" s="91"/>
      <c r="C308" s="98">
        <f>IFERROR(IF($B308="休館日","ー",6500+IF($B308="花火大会",500,IF($B308="特定日",500,0))+IF(WEEKDAY($A308,2)=6,500,IF(WEEKDAY($A308,2)=7,500,IF(COUNTIF(祝日リスト!$B:$B,$A308)&gt;0,500,0)))),"")</f>
        <v>7000</v>
      </c>
      <c r="D308" s="98">
        <f>IFERROR(IF($B308="休館日","ー",7000+IF($B308="花火大会",500,IF($B308="特定日",500,0))+IF(WEEKDAY($A308,2)=6,500,IF(WEEKDAY($A308,2)=7,500,IF(COUNTIF(祝日リスト!$B:$B,$A308)&gt;0,500,0)))),"")</f>
        <v>7500</v>
      </c>
    </row>
    <row r="309" spans="1:4">
      <c r="A309" s="97">
        <v>46055</v>
      </c>
      <c r="B309" s="91"/>
      <c r="C309" s="98">
        <f>IFERROR(IF($B309="休館日","ー",6500+IF($B309="花火大会",500,IF($B309="特定日",500,0))+IF(WEEKDAY($A309,2)=6,500,IF(WEEKDAY($A309,2)=7,500,IF(COUNTIF(祝日リスト!$B:$B,$A309)&gt;0,500,0)))),"")</f>
        <v>6500</v>
      </c>
      <c r="D309" s="98">
        <f>IFERROR(IF($B309="休館日","ー",7000+IF($B309="花火大会",500,IF($B309="特定日",500,0))+IF(WEEKDAY($A309,2)=6,500,IF(WEEKDAY($A309,2)=7,500,IF(COUNTIF(祝日リスト!$B:$B,$A309)&gt;0,500,0)))),"")</f>
        <v>7000</v>
      </c>
    </row>
    <row r="310" spans="1:4">
      <c r="A310" s="97">
        <v>46056</v>
      </c>
      <c r="B310" s="91" t="s">
        <v>129</v>
      </c>
      <c r="C310" s="98" t="str">
        <f>IFERROR(IF($B310="休館日","ー",6500+IF($B310="花火大会",500,IF($B310="特定日",500,0))+IF(WEEKDAY($A310,2)=6,500,IF(WEEKDAY($A310,2)=7,500,IF(COUNTIF(祝日リスト!$B:$B,$A310)&gt;0,500,0)))),"")</f>
        <v>ー</v>
      </c>
      <c r="D310" s="98" t="str">
        <f>IFERROR(IF($B310="休館日","ー",7000+IF($B310="花火大会",500,IF($B310="特定日",500,0))+IF(WEEKDAY($A310,2)=6,500,IF(WEEKDAY($A310,2)=7,500,IF(COUNTIF(祝日リスト!$B:$B,$A310)&gt;0,500,0)))),"")</f>
        <v>ー</v>
      </c>
    </row>
    <row r="311" spans="1:4">
      <c r="A311" s="97">
        <v>46057</v>
      </c>
      <c r="B311" s="91" t="s">
        <v>129</v>
      </c>
      <c r="C311" s="98" t="str">
        <f>IFERROR(IF($B311="休館日","ー",6500+IF($B311="花火大会",500,IF($B311="特定日",500,0))+IF(WEEKDAY($A311,2)=6,500,IF(WEEKDAY($A311,2)=7,500,IF(COUNTIF(祝日リスト!$B:$B,$A311)&gt;0,500,0)))),"")</f>
        <v>ー</v>
      </c>
      <c r="D311" s="98" t="str">
        <f>IFERROR(IF($B311="休館日","ー",7000+IF($B311="花火大会",500,IF($B311="特定日",500,0))+IF(WEEKDAY($A311,2)=6,500,IF(WEEKDAY($A311,2)=7,500,IF(COUNTIF(祝日リスト!$B:$B,$A311)&gt;0,500,0)))),"")</f>
        <v>ー</v>
      </c>
    </row>
    <row r="312" spans="1:4">
      <c r="A312" s="97">
        <v>46058</v>
      </c>
      <c r="B312" s="91"/>
      <c r="C312" s="98">
        <f>IFERROR(IF($B312="休館日","ー",6500+IF($B312="花火大会",500,IF($B312="特定日",500,0))+IF(WEEKDAY($A312,2)=6,500,IF(WEEKDAY($A312,2)=7,500,IF(COUNTIF(祝日リスト!$B:$B,$A312)&gt;0,500,0)))),"")</f>
        <v>6500</v>
      </c>
      <c r="D312" s="98">
        <f>IFERROR(IF($B312="休館日","ー",7000+IF($B312="花火大会",500,IF($B312="特定日",500,0))+IF(WEEKDAY($A312,2)=6,500,IF(WEEKDAY($A312,2)=7,500,IF(COUNTIF(祝日リスト!$B:$B,$A312)&gt;0,500,0)))),"")</f>
        <v>7000</v>
      </c>
    </row>
    <row r="313" spans="1:4">
      <c r="A313" s="97">
        <v>46059</v>
      </c>
      <c r="B313" s="91"/>
      <c r="C313" s="98">
        <f>IFERROR(IF($B313="休館日","ー",6500+IF($B313="花火大会",500,IF($B313="特定日",500,0))+IF(WEEKDAY($A313,2)=6,500,IF(WEEKDAY($A313,2)=7,500,IF(COUNTIF(祝日リスト!$B:$B,$A313)&gt;0,500,0)))),"")</f>
        <v>6500</v>
      </c>
      <c r="D313" s="98">
        <f>IFERROR(IF($B313="休館日","ー",7000+IF($B313="花火大会",500,IF($B313="特定日",500,0))+IF(WEEKDAY($A313,2)=6,500,IF(WEEKDAY($A313,2)=7,500,IF(COUNTIF(祝日リスト!$B:$B,$A313)&gt;0,500,0)))),"")</f>
        <v>7000</v>
      </c>
    </row>
    <row r="314" spans="1:4">
      <c r="A314" s="97">
        <v>46060</v>
      </c>
      <c r="B314" s="91"/>
      <c r="C314" s="98">
        <f>IFERROR(IF($B314="休館日","ー",6500+IF($B314="花火大会",500,IF($B314="特定日",500,0))+IF(WEEKDAY($A314,2)=6,500,IF(WEEKDAY($A314,2)=7,500,IF(COUNTIF(祝日リスト!$B:$B,$A314)&gt;0,500,0)))),"")</f>
        <v>7000</v>
      </c>
      <c r="D314" s="98">
        <f>IFERROR(IF($B314="休館日","ー",7000+IF($B314="花火大会",500,IF($B314="特定日",500,0))+IF(WEEKDAY($A314,2)=6,500,IF(WEEKDAY($A314,2)=7,500,IF(COUNTIF(祝日リスト!$B:$B,$A314)&gt;0,500,0)))),"")</f>
        <v>7500</v>
      </c>
    </row>
    <row r="315" spans="1:4">
      <c r="A315" s="97">
        <v>46061</v>
      </c>
      <c r="B315" s="91"/>
      <c r="C315" s="98">
        <f>IFERROR(IF($B315="休館日","ー",6500+IF($B315="花火大会",500,IF($B315="特定日",500,0))+IF(WEEKDAY($A315,2)=6,500,IF(WEEKDAY($A315,2)=7,500,IF(COUNTIF(祝日リスト!$B:$B,$A315)&gt;0,500,0)))),"")</f>
        <v>7000</v>
      </c>
      <c r="D315" s="98">
        <f>IFERROR(IF($B315="休館日","ー",7000+IF($B315="花火大会",500,IF($B315="特定日",500,0))+IF(WEEKDAY($A315,2)=6,500,IF(WEEKDAY($A315,2)=7,500,IF(COUNTIF(祝日リスト!$B:$B,$A315)&gt;0,500,0)))),"")</f>
        <v>7500</v>
      </c>
    </row>
    <row r="316" spans="1:4">
      <c r="A316" s="97">
        <v>46062</v>
      </c>
      <c r="B316" s="91"/>
      <c r="C316" s="98">
        <f>IFERROR(IF($B316="休館日","ー",6500+IF($B316="花火大会",500,IF($B316="特定日",500,0))+IF(WEEKDAY($A316,2)=6,500,IF(WEEKDAY($A316,2)=7,500,IF(COUNTIF(祝日リスト!$B:$B,$A316)&gt;0,500,0)))),"")</f>
        <v>6500</v>
      </c>
      <c r="D316" s="98">
        <f>IFERROR(IF($B316="休館日","ー",7000+IF($B316="花火大会",500,IF($B316="特定日",500,0))+IF(WEEKDAY($A316,2)=6,500,IF(WEEKDAY($A316,2)=7,500,IF(COUNTIF(祝日リスト!$B:$B,$A316)&gt;0,500,0)))),"")</f>
        <v>7000</v>
      </c>
    </row>
    <row r="317" spans="1:4">
      <c r="A317" s="97">
        <v>46063</v>
      </c>
      <c r="B317" s="91" t="s">
        <v>129</v>
      </c>
      <c r="C317" s="98" t="str">
        <f>IFERROR(IF($B317="休館日","ー",6500+IF($B317="花火大会",500,IF($B317="特定日",500,0))+IF(WEEKDAY($A317,2)=6,500,IF(WEEKDAY($A317,2)=7,500,IF(COUNTIF(祝日リスト!$B:$B,$A317)&gt;0,500,0)))),"")</f>
        <v>ー</v>
      </c>
      <c r="D317" s="98" t="str">
        <f>IFERROR(IF($B317="休館日","ー",7000+IF($B317="花火大会",500,IF($B317="特定日",500,0))+IF(WEEKDAY($A317,2)=6,500,IF(WEEKDAY($A317,2)=7,500,IF(COUNTIF(祝日リスト!$B:$B,$A317)&gt;0,500,0)))),"")</f>
        <v>ー</v>
      </c>
    </row>
    <row r="318" spans="1:4">
      <c r="A318" s="97">
        <v>46064</v>
      </c>
      <c r="B318" s="91" t="s">
        <v>129</v>
      </c>
      <c r="C318" s="98" t="str">
        <f>IFERROR(IF($B318="休館日","ー",6500+IF($B318="花火大会",500,IF($B318="特定日",500,0))+IF(WEEKDAY($A318,2)=6,500,IF(WEEKDAY($A318,2)=7,500,IF(COUNTIF(祝日リスト!$B:$B,$A318)&gt;0,500,0)))),"")</f>
        <v>ー</v>
      </c>
      <c r="D318" s="98" t="str">
        <f>IFERROR(IF($B318="休館日","ー",7000+IF($B318="花火大会",500,IF($B318="特定日",500,0))+IF(WEEKDAY($A318,2)=6,500,IF(WEEKDAY($A318,2)=7,500,IF(COUNTIF(祝日リスト!$B:$B,$A318)&gt;0,500,0)))),"")</f>
        <v>ー</v>
      </c>
    </row>
    <row r="319" spans="1:4">
      <c r="A319" s="97">
        <v>46065</v>
      </c>
      <c r="B319" s="91" t="s">
        <v>129</v>
      </c>
      <c r="C319" s="98" t="str">
        <f>IFERROR(IF($B319="休館日","ー",6500+IF($B319="花火大会",500,IF($B319="特定日",500,0))+IF(WEEKDAY($A319,2)=6,500,IF(WEEKDAY($A319,2)=7,500,IF(COUNTIF(祝日リスト!$B:$B,$A319)&gt;0,500,0)))),"")</f>
        <v>ー</v>
      </c>
      <c r="D319" s="98" t="str">
        <f>IFERROR(IF($B319="休館日","ー",7000+IF($B319="花火大会",500,IF($B319="特定日",500,0))+IF(WEEKDAY($A319,2)=6,500,IF(WEEKDAY($A319,2)=7,500,IF(COUNTIF(祝日リスト!$B:$B,$A319)&gt;0,500,0)))),"")</f>
        <v>ー</v>
      </c>
    </row>
    <row r="320" spans="1:4">
      <c r="A320" s="97">
        <v>46066</v>
      </c>
      <c r="B320" s="91"/>
      <c r="C320" s="98">
        <f>IFERROR(IF($B320="休館日","ー",6500+IF($B320="花火大会",500,IF($B320="特定日",500,0))+IF(WEEKDAY($A320,2)=6,500,IF(WEEKDAY($A320,2)=7,500,IF(COUNTIF(祝日リスト!$B:$B,$A320)&gt;0,500,0)))),"")</f>
        <v>6500</v>
      </c>
      <c r="D320" s="98">
        <f>IFERROR(IF($B320="休館日","ー",7000+IF($B320="花火大会",500,IF($B320="特定日",500,0))+IF(WEEKDAY($A320,2)=6,500,IF(WEEKDAY($A320,2)=7,500,IF(COUNTIF(祝日リスト!$B:$B,$A320)&gt;0,500,0)))),"")</f>
        <v>7000</v>
      </c>
    </row>
    <row r="321" spans="1:4">
      <c r="A321" s="97">
        <v>46067</v>
      </c>
      <c r="B321" s="91"/>
      <c r="C321" s="98">
        <f>IFERROR(IF($B321="休館日","ー",6500+IF($B321="花火大会",500,IF($B321="特定日",500,0))+IF(WEEKDAY($A321,2)=6,500,IF(WEEKDAY($A321,2)=7,500,IF(COUNTIF(祝日リスト!$B:$B,$A321)&gt;0,500,0)))),"")</f>
        <v>7000</v>
      </c>
      <c r="D321" s="98">
        <f>IFERROR(IF($B321="休館日","ー",7000+IF($B321="花火大会",500,IF($B321="特定日",500,0))+IF(WEEKDAY($A321,2)=6,500,IF(WEEKDAY($A321,2)=7,500,IF(COUNTIF(祝日リスト!$B:$B,$A321)&gt;0,500,0)))),"")</f>
        <v>7500</v>
      </c>
    </row>
    <row r="322" spans="1:4">
      <c r="A322" s="97">
        <v>46068</v>
      </c>
      <c r="B322" s="91"/>
      <c r="C322" s="98">
        <f>IFERROR(IF($B322="休館日","ー",6500+IF($B322="花火大会",500,IF($B322="特定日",500,0))+IF(WEEKDAY($A322,2)=6,500,IF(WEEKDAY($A322,2)=7,500,IF(COUNTIF(祝日リスト!$B:$B,$A322)&gt;0,500,0)))),"")</f>
        <v>7000</v>
      </c>
      <c r="D322" s="98">
        <f>IFERROR(IF($B322="休館日","ー",7000+IF($B322="花火大会",500,IF($B322="特定日",500,0))+IF(WEEKDAY($A322,2)=6,500,IF(WEEKDAY($A322,2)=7,500,IF(COUNTIF(祝日リスト!$B:$B,$A322)&gt;0,500,0)))),"")</f>
        <v>7500</v>
      </c>
    </row>
    <row r="323" spans="1:4">
      <c r="A323" s="97">
        <v>46069</v>
      </c>
      <c r="B323" s="91"/>
      <c r="C323" s="98">
        <f>IFERROR(IF($B323="休館日","ー",6500+IF($B323="花火大会",500,IF($B323="特定日",500,0))+IF(WEEKDAY($A323,2)=6,500,IF(WEEKDAY($A323,2)=7,500,IF(COUNTIF(祝日リスト!$B:$B,$A323)&gt;0,500,0)))),"")</f>
        <v>6500</v>
      </c>
      <c r="D323" s="98">
        <f>IFERROR(IF($B323="休館日","ー",7000+IF($B323="花火大会",500,IF($B323="特定日",500,0))+IF(WEEKDAY($A323,2)=6,500,IF(WEEKDAY($A323,2)=7,500,IF(COUNTIF(祝日リスト!$B:$B,$A323)&gt;0,500,0)))),"")</f>
        <v>7000</v>
      </c>
    </row>
    <row r="324" spans="1:4">
      <c r="A324" s="97">
        <v>46070</v>
      </c>
      <c r="B324" s="91" t="s">
        <v>129</v>
      </c>
      <c r="C324" s="98" t="str">
        <f>IFERROR(IF($B324="休館日","ー",6500+IF($B324="花火大会",500,IF($B324="特定日",500,0))+IF(WEEKDAY($A324,2)=6,500,IF(WEEKDAY($A324,2)=7,500,IF(COUNTIF(祝日リスト!$B:$B,$A324)&gt;0,500,0)))),"")</f>
        <v>ー</v>
      </c>
      <c r="D324" s="98" t="str">
        <f>IFERROR(IF($B324="休館日","ー",7000+IF($B324="花火大会",500,IF($B324="特定日",500,0))+IF(WEEKDAY($A324,2)=6,500,IF(WEEKDAY($A324,2)=7,500,IF(COUNTIF(祝日リスト!$B:$B,$A324)&gt;0,500,0)))),"")</f>
        <v>ー</v>
      </c>
    </row>
    <row r="325" spans="1:4">
      <c r="A325" s="97">
        <v>46071</v>
      </c>
      <c r="B325" s="91" t="s">
        <v>129</v>
      </c>
      <c r="C325" s="98" t="str">
        <f>IFERROR(IF($B325="休館日","ー",6500+IF($B325="花火大会",500,IF($B325="特定日",500,0))+IF(WEEKDAY($A325,2)=6,500,IF(WEEKDAY($A325,2)=7,500,IF(COUNTIF(祝日リスト!$B:$B,$A325)&gt;0,500,0)))),"")</f>
        <v>ー</v>
      </c>
      <c r="D325" s="98" t="str">
        <f>IFERROR(IF($B325="休館日","ー",7000+IF($B325="花火大会",500,IF($B325="特定日",500,0))+IF(WEEKDAY($A325,2)=6,500,IF(WEEKDAY($A325,2)=7,500,IF(COUNTIF(祝日リスト!$B:$B,$A325)&gt;0,500,0)))),"")</f>
        <v>ー</v>
      </c>
    </row>
    <row r="326" spans="1:4">
      <c r="A326" s="97">
        <v>46072</v>
      </c>
      <c r="B326" s="91"/>
      <c r="C326" s="98">
        <f>IFERROR(IF($B326="休館日","ー",6500+IF($B326="花火大会",500,IF($B326="特定日",500,0))+IF(WEEKDAY($A326,2)=6,500,IF(WEEKDAY($A326,2)=7,500,IF(COUNTIF(祝日リスト!$B:$B,$A326)&gt;0,500,0)))),"")</f>
        <v>6500</v>
      </c>
      <c r="D326" s="98">
        <f>IFERROR(IF($B326="休館日","ー",7000+IF($B326="花火大会",500,IF($B326="特定日",500,0))+IF(WEEKDAY($A326,2)=6,500,IF(WEEKDAY($A326,2)=7,500,IF(COUNTIF(祝日リスト!$B:$B,$A326)&gt;0,500,0)))),"")</f>
        <v>7000</v>
      </c>
    </row>
    <row r="327" spans="1:4">
      <c r="A327" s="97">
        <v>46073</v>
      </c>
      <c r="B327" s="91"/>
      <c r="C327" s="98">
        <f>IFERROR(IF($B327="休館日","ー",6500+IF($B327="花火大会",500,IF($B327="特定日",500,0))+IF(WEEKDAY($A327,2)=6,500,IF(WEEKDAY($A327,2)=7,500,IF(COUNTIF(祝日リスト!$B:$B,$A327)&gt;0,500,0)))),"")</f>
        <v>6500</v>
      </c>
      <c r="D327" s="98">
        <f>IFERROR(IF($B327="休館日","ー",7000+IF($B327="花火大会",500,IF($B327="特定日",500,0))+IF(WEEKDAY($A327,2)=6,500,IF(WEEKDAY($A327,2)=7,500,IF(COUNTIF(祝日リスト!$B:$B,$A327)&gt;0,500,0)))),"")</f>
        <v>7000</v>
      </c>
    </row>
    <row r="328" spans="1:4">
      <c r="A328" s="97">
        <v>46074</v>
      </c>
      <c r="B328" s="91"/>
      <c r="C328" s="98">
        <f>IFERROR(IF($B328="休館日","ー",6500+IF($B328="花火大会",500,IF($B328="特定日",500,0))+IF(WEEKDAY($A328,2)=6,500,IF(WEEKDAY($A328,2)=7,500,IF(COUNTIF(祝日リスト!$B:$B,$A328)&gt;0,500,0)))),"")</f>
        <v>7000</v>
      </c>
      <c r="D328" s="98">
        <f>IFERROR(IF($B328="休館日","ー",7000+IF($B328="花火大会",500,IF($B328="特定日",500,0))+IF(WEEKDAY($A328,2)=6,500,IF(WEEKDAY($A328,2)=7,500,IF(COUNTIF(祝日リスト!$B:$B,$A328)&gt;0,500,0)))),"")</f>
        <v>7500</v>
      </c>
    </row>
    <row r="329" spans="1:4">
      <c r="A329" s="97">
        <v>46075</v>
      </c>
      <c r="B329" s="91"/>
      <c r="C329" s="98">
        <f>IFERROR(IF($B329="休館日","ー",6500+IF($B329="花火大会",500,IF($B329="特定日",500,0))+IF(WEEKDAY($A329,2)=6,500,IF(WEEKDAY($A329,2)=7,500,IF(COUNTIF(祝日リスト!$B:$B,$A329)&gt;0,500,0)))),"")</f>
        <v>7000</v>
      </c>
      <c r="D329" s="98">
        <f>IFERROR(IF($B329="休館日","ー",7000+IF($B329="花火大会",500,IF($B329="特定日",500,0))+IF(WEEKDAY($A329,2)=6,500,IF(WEEKDAY($A329,2)=7,500,IF(COUNTIF(祝日リスト!$B:$B,$A329)&gt;0,500,0)))),"")</f>
        <v>7500</v>
      </c>
    </row>
    <row r="330" spans="1:4">
      <c r="A330" s="97">
        <v>46076</v>
      </c>
      <c r="B330" s="91"/>
      <c r="C330" s="98">
        <f>IFERROR(IF($B330="休館日","ー",6500+IF($B330="花火大会",500,IF($B330="特定日",500,0))+IF(WEEKDAY($A330,2)=6,500,IF(WEEKDAY($A330,2)=7,500,IF(COUNTIF(祝日リスト!$B:$B,$A330)&gt;0,500,0)))),"")</f>
        <v>7000</v>
      </c>
      <c r="D330" s="98">
        <f>IFERROR(IF($B330="休館日","ー",7000+IF($B330="花火大会",500,IF($B330="特定日",500,0))+IF(WEEKDAY($A330,2)=6,500,IF(WEEKDAY($A330,2)=7,500,IF(COUNTIF(祝日リスト!$B:$B,$A330)&gt;0,500,0)))),"")</f>
        <v>7500</v>
      </c>
    </row>
    <row r="331" spans="1:4">
      <c r="A331" s="97">
        <v>46077</v>
      </c>
      <c r="B331" s="91" t="s">
        <v>129</v>
      </c>
      <c r="C331" s="98" t="str">
        <f>IFERROR(IF($B331="休館日","ー",6500+IF($B331="花火大会",500,IF($B331="特定日",500,0))+IF(WEEKDAY($A331,2)=6,500,IF(WEEKDAY($A331,2)=7,500,IF(COUNTIF(祝日リスト!$B:$B,$A331)&gt;0,500,0)))),"")</f>
        <v>ー</v>
      </c>
      <c r="D331" s="98" t="str">
        <f>IFERROR(IF($B331="休館日","ー",7000+IF($B331="花火大会",500,IF($B331="特定日",500,0))+IF(WEEKDAY($A331,2)=6,500,IF(WEEKDAY($A331,2)=7,500,IF(COUNTIF(祝日リスト!$B:$B,$A331)&gt;0,500,0)))),"")</f>
        <v>ー</v>
      </c>
    </row>
    <row r="332" spans="1:4">
      <c r="A332" s="97">
        <v>46078</v>
      </c>
      <c r="B332" s="91" t="s">
        <v>129</v>
      </c>
      <c r="C332" s="98" t="str">
        <f>IFERROR(IF($B332="休館日","ー",6500+IF($B332="花火大会",500,IF($B332="特定日",500,0))+IF(WEEKDAY($A332,2)=6,500,IF(WEEKDAY($A332,2)=7,500,IF(COUNTIF(祝日リスト!$B:$B,$A332)&gt;0,500,0)))),"")</f>
        <v>ー</v>
      </c>
      <c r="D332" s="98" t="str">
        <f>IFERROR(IF($B332="休館日","ー",7000+IF($B332="花火大会",500,IF($B332="特定日",500,0))+IF(WEEKDAY($A332,2)=6,500,IF(WEEKDAY($A332,2)=7,500,IF(COUNTIF(祝日リスト!$B:$B,$A332)&gt;0,500,0)))),"")</f>
        <v>ー</v>
      </c>
    </row>
    <row r="333" spans="1:4">
      <c r="A333" s="97">
        <v>46079</v>
      </c>
      <c r="B333" s="91"/>
      <c r="C333" s="98">
        <f>IFERROR(IF($B333="休館日","ー",6500+IF($B333="花火大会",500,IF($B333="特定日",500,0))+IF(WEEKDAY($A333,2)=6,500,IF(WEEKDAY($A333,2)=7,500,IF(COUNTIF(祝日リスト!$B:$B,$A333)&gt;0,500,0)))),"")</f>
        <v>6500</v>
      </c>
      <c r="D333" s="98">
        <f>IFERROR(IF($B333="休館日","ー",7000+IF($B333="花火大会",500,IF($B333="特定日",500,0))+IF(WEEKDAY($A333,2)=6,500,IF(WEEKDAY($A333,2)=7,500,IF(COUNTIF(祝日リスト!$B:$B,$A333)&gt;0,500,0)))),"")</f>
        <v>7000</v>
      </c>
    </row>
    <row r="334" spans="1:4">
      <c r="A334" s="97">
        <v>46080</v>
      </c>
      <c r="B334" s="91"/>
      <c r="C334" s="98">
        <f>IFERROR(IF($B334="休館日","ー",6500+IF($B334="花火大会",500,IF($B334="特定日",500,0))+IF(WEEKDAY($A334,2)=6,500,IF(WEEKDAY($A334,2)=7,500,IF(COUNTIF(祝日リスト!$B:$B,$A334)&gt;0,500,0)))),"")</f>
        <v>6500</v>
      </c>
      <c r="D334" s="98">
        <f>IFERROR(IF($B334="休館日","ー",7000+IF($B334="花火大会",500,IF($B334="特定日",500,0))+IF(WEEKDAY($A334,2)=6,500,IF(WEEKDAY($A334,2)=7,500,IF(COUNTIF(祝日リスト!$B:$B,$A334)&gt;0,500,0)))),"")</f>
        <v>7000</v>
      </c>
    </row>
    <row r="335" spans="1:4">
      <c r="A335" s="97">
        <v>46081</v>
      </c>
      <c r="B335" s="91"/>
      <c r="C335" s="98">
        <f>IFERROR(IF($B335="休館日","ー",6500+IF($B335="花火大会",500,IF($B335="特定日",500,0))+IF(WEEKDAY($A335,2)=6,500,IF(WEEKDAY($A335,2)=7,500,IF(COUNTIF(祝日リスト!$B:$B,$A335)&gt;0,500,0)))),"")</f>
        <v>7000</v>
      </c>
      <c r="D335" s="98">
        <f>IFERROR(IF($B335="休館日","ー",7000+IF($B335="花火大会",500,IF($B335="特定日",500,0))+IF(WEEKDAY($A335,2)=6,500,IF(WEEKDAY($A335,2)=7,500,IF(COUNTIF(祝日リスト!$B:$B,$A335)&gt;0,500,0)))),"")</f>
        <v>7500</v>
      </c>
    </row>
    <row r="336" spans="1:4">
      <c r="A336" s="97">
        <v>46082</v>
      </c>
      <c r="B336" s="91"/>
      <c r="C336" s="98">
        <f>IFERROR(IF($B336="休館日","ー",6500+IF($B336="花火大会",500,IF($B336="特定日",500,0))+IF(WEEKDAY($A336,2)=6,500,IF(WEEKDAY($A336,2)=7,500,IF(COUNTIF(祝日リスト!$B:$B,$A336)&gt;0,500,0)))),"")</f>
        <v>7000</v>
      </c>
      <c r="D336" s="98">
        <f>IFERROR(IF($B336="休館日","ー",7000+IF($B336="花火大会",500,IF($B336="特定日",500,0))+IF(WEEKDAY($A336,2)=6,500,IF(WEEKDAY($A336,2)=7,500,IF(COUNTIF(祝日リスト!$B:$B,$A336)&gt;0,500,0)))),"")</f>
        <v>7500</v>
      </c>
    </row>
    <row r="337" spans="1:4">
      <c r="A337" s="97">
        <v>46083</v>
      </c>
      <c r="B337" s="91"/>
      <c r="C337" s="98">
        <f>IFERROR(IF($B337="休館日","ー",6500+IF($B337="花火大会",500,IF($B337="特定日",500,0))+IF(WEEKDAY($A337,2)=6,500,IF(WEEKDAY($A337,2)=7,500,IF(COUNTIF(祝日リスト!$B:$B,$A337)&gt;0,500,0)))),"")</f>
        <v>6500</v>
      </c>
      <c r="D337" s="98">
        <f>IFERROR(IF($B337="休館日","ー",7000+IF($B337="花火大会",500,IF($B337="特定日",500,0))+IF(WEEKDAY($A337,2)=6,500,IF(WEEKDAY($A337,2)=7,500,IF(COUNTIF(祝日リスト!$B:$B,$A337)&gt;0,500,0)))),"")</f>
        <v>7000</v>
      </c>
    </row>
    <row r="338" spans="1:4">
      <c r="A338" s="97">
        <v>46084</v>
      </c>
      <c r="B338" s="91" t="s">
        <v>129</v>
      </c>
      <c r="C338" s="98" t="str">
        <f>IFERROR(IF($B338="休館日","ー",6500+IF($B338="花火大会",500,IF($B338="特定日",500,0))+IF(WEEKDAY($A338,2)=6,500,IF(WEEKDAY($A338,2)=7,500,IF(COUNTIF(祝日リスト!$B:$B,$A338)&gt;0,500,0)))),"")</f>
        <v>ー</v>
      </c>
      <c r="D338" s="98" t="str">
        <f>IFERROR(IF($B338="休館日","ー",7000+IF($B338="花火大会",500,IF($B338="特定日",500,0))+IF(WEEKDAY($A338,2)=6,500,IF(WEEKDAY($A338,2)=7,500,IF(COUNTIF(祝日リスト!$B:$B,$A338)&gt;0,500,0)))),"")</f>
        <v>ー</v>
      </c>
    </row>
    <row r="339" spans="1:4">
      <c r="A339" s="97">
        <v>46085</v>
      </c>
      <c r="B339" s="91" t="s">
        <v>129</v>
      </c>
      <c r="C339" s="98" t="str">
        <f>IFERROR(IF($B339="休館日","ー",6500+IF($B339="花火大会",500,IF($B339="特定日",500,0))+IF(WEEKDAY($A339,2)=6,500,IF(WEEKDAY($A339,2)=7,500,IF(COUNTIF(祝日リスト!$B:$B,$A339)&gt;0,500,0)))),"")</f>
        <v>ー</v>
      </c>
      <c r="D339" s="98" t="str">
        <f>IFERROR(IF($B339="休館日","ー",7000+IF($B339="花火大会",500,IF($B339="特定日",500,0))+IF(WEEKDAY($A339,2)=6,500,IF(WEEKDAY($A339,2)=7,500,IF(COUNTIF(祝日リスト!$B:$B,$A339)&gt;0,500,0)))),"")</f>
        <v>ー</v>
      </c>
    </row>
    <row r="340" spans="1:4">
      <c r="A340" s="97">
        <v>46086</v>
      </c>
      <c r="B340" s="91"/>
      <c r="C340" s="98">
        <f>IFERROR(IF($B340="休館日","ー",6500+IF($B340="花火大会",500,IF($B340="特定日",500,0))+IF(WEEKDAY($A340,2)=6,500,IF(WEEKDAY($A340,2)=7,500,IF(COUNTIF(祝日リスト!$B:$B,$A340)&gt;0,500,0)))),"")</f>
        <v>6500</v>
      </c>
      <c r="D340" s="98">
        <f>IFERROR(IF($B340="休館日","ー",7000+IF($B340="花火大会",500,IF($B340="特定日",500,0))+IF(WEEKDAY($A340,2)=6,500,IF(WEEKDAY($A340,2)=7,500,IF(COUNTIF(祝日リスト!$B:$B,$A340)&gt;0,500,0)))),"")</f>
        <v>7000</v>
      </c>
    </row>
    <row r="341" spans="1:4">
      <c r="A341" s="97">
        <v>46087</v>
      </c>
      <c r="B341" s="91"/>
      <c r="C341" s="98">
        <f>IFERROR(IF($B341="休館日","ー",6500+IF($B341="花火大会",500,IF($B341="特定日",500,0))+IF(WEEKDAY($A341,2)=6,500,IF(WEEKDAY($A341,2)=7,500,IF(COUNTIF(祝日リスト!$B:$B,$A341)&gt;0,500,0)))),"")</f>
        <v>6500</v>
      </c>
      <c r="D341" s="98">
        <f>IFERROR(IF($B341="休館日","ー",7000+IF($B341="花火大会",500,IF($B341="特定日",500,0))+IF(WEEKDAY($A341,2)=6,500,IF(WEEKDAY($A341,2)=7,500,IF(COUNTIF(祝日リスト!$B:$B,$A341)&gt;0,500,0)))),"")</f>
        <v>7000</v>
      </c>
    </row>
    <row r="342" spans="1:4">
      <c r="A342" s="97">
        <v>46088</v>
      </c>
      <c r="B342" s="91"/>
      <c r="C342" s="98">
        <f>IFERROR(IF($B342="休館日","ー",6500+IF($B342="花火大会",500,IF($B342="特定日",500,0))+IF(WEEKDAY($A342,2)=6,500,IF(WEEKDAY($A342,2)=7,500,IF(COUNTIF(祝日リスト!$B:$B,$A342)&gt;0,500,0)))),"")</f>
        <v>7000</v>
      </c>
      <c r="D342" s="98">
        <f>IFERROR(IF($B342="休館日","ー",7000+IF($B342="花火大会",500,IF($B342="特定日",500,0))+IF(WEEKDAY($A342,2)=6,500,IF(WEEKDAY($A342,2)=7,500,IF(COUNTIF(祝日リスト!$B:$B,$A342)&gt;0,500,0)))),"")</f>
        <v>7500</v>
      </c>
    </row>
    <row r="343" spans="1:4">
      <c r="A343" s="97">
        <v>46089</v>
      </c>
      <c r="B343" s="91"/>
      <c r="C343" s="98">
        <f>IFERROR(IF($B343="休館日","ー",6500+IF($B343="花火大会",500,IF($B343="特定日",500,0))+IF(WEEKDAY($A343,2)=6,500,IF(WEEKDAY($A343,2)=7,500,IF(COUNTIF(祝日リスト!$B:$B,$A343)&gt;0,500,0)))),"")</f>
        <v>7000</v>
      </c>
      <c r="D343" s="98">
        <f>IFERROR(IF($B343="休館日","ー",7000+IF($B343="花火大会",500,IF($B343="特定日",500,0))+IF(WEEKDAY($A343,2)=6,500,IF(WEEKDAY($A343,2)=7,500,IF(COUNTIF(祝日リスト!$B:$B,$A343)&gt;0,500,0)))),"")</f>
        <v>7500</v>
      </c>
    </row>
    <row r="344" spans="1:4">
      <c r="A344" s="97">
        <v>46090</v>
      </c>
      <c r="B344" s="91"/>
      <c r="C344" s="98">
        <f>IFERROR(IF($B344="休館日","ー",6500+IF($B344="花火大会",500,IF($B344="特定日",500,0))+IF(WEEKDAY($A344,2)=6,500,IF(WEEKDAY($A344,2)=7,500,IF(COUNTIF(祝日リスト!$B:$B,$A344)&gt;0,500,0)))),"")</f>
        <v>6500</v>
      </c>
      <c r="D344" s="98">
        <f>IFERROR(IF($B344="休館日","ー",7000+IF($B344="花火大会",500,IF($B344="特定日",500,0))+IF(WEEKDAY($A344,2)=6,500,IF(WEEKDAY($A344,2)=7,500,IF(COUNTIF(祝日リスト!$B:$B,$A344)&gt;0,500,0)))),"")</f>
        <v>7000</v>
      </c>
    </row>
    <row r="345" spans="1:4">
      <c r="A345" s="97">
        <v>46091</v>
      </c>
      <c r="B345" s="91" t="s">
        <v>129</v>
      </c>
      <c r="C345" s="98" t="str">
        <f>IFERROR(IF($B345="休館日","ー",6500+IF($B345="花火大会",500,IF($B345="特定日",500,0))+IF(WEEKDAY($A345,2)=6,500,IF(WEEKDAY($A345,2)=7,500,IF(COUNTIF(祝日リスト!$B:$B,$A345)&gt;0,500,0)))),"")</f>
        <v>ー</v>
      </c>
      <c r="D345" s="98" t="str">
        <f>IFERROR(IF($B345="休館日","ー",7000+IF($B345="花火大会",500,IF($B345="特定日",500,0))+IF(WEEKDAY($A345,2)=6,500,IF(WEEKDAY($A345,2)=7,500,IF(COUNTIF(祝日リスト!$B:$B,$A345)&gt;0,500,0)))),"")</f>
        <v>ー</v>
      </c>
    </row>
    <row r="346" spans="1:4">
      <c r="A346" s="97">
        <v>46092</v>
      </c>
      <c r="B346" s="91" t="s">
        <v>129</v>
      </c>
      <c r="C346" s="98" t="str">
        <f>IFERROR(IF($B346="休館日","ー",6500+IF($B346="花火大会",500,IF($B346="特定日",500,0))+IF(WEEKDAY($A346,2)=6,500,IF(WEEKDAY($A346,2)=7,500,IF(COUNTIF(祝日リスト!$B:$B,$A346)&gt;0,500,0)))),"")</f>
        <v>ー</v>
      </c>
      <c r="D346" s="98" t="str">
        <f>IFERROR(IF($B346="休館日","ー",7000+IF($B346="花火大会",500,IF($B346="特定日",500,0))+IF(WEEKDAY($A346,2)=6,500,IF(WEEKDAY($A346,2)=7,500,IF(COUNTIF(祝日リスト!$B:$B,$A346)&gt;0,500,0)))),"")</f>
        <v>ー</v>
      </c>
    </row>
    <row r="347" spans="1:4">
      <c r="A347" s="97">
        <v>46093</v>
      </c>
      <c r="B347" s="91"/>
      <c r="C347" s="98">
        <f>IFERROR(IF($B347="休館日","ー",6500+IF($B347="花火大会",500,IF($B347="特定日",500,0))+IF(WEEKDAY($A347,2)=6,500,IF(WEEKDAY($A347,2)=7,500,IF(COUNTIF(祝日リスト!$B:$B,$A347)&gt;0,500,0)))),"")</f>
        <v>6500</v>
      </c>
      <c r="D347" s="98">
        <f>IFERROR(IF($B347="休館日","ー",7000+IF($B347="花火大会",500,IF($B347="特定日",500,0))+IF(WEEKDAY($A347,2)=6,500,IF(WEEKDAY($A347,2)=7,500,IF(COUNTIF(祝日リスト!$B:$B,$A347)&gt;0,500,0)))),"")</f>
        <v>7000</v>
      </c>
    </row>
    <row r="348" spans="1:4">
      <c r="A348" s="97">
        <v>46094</v>
      </c>
      <c r="B348" s="91"/>
      <c r="C348" s="98">
        <f>IFERROR(IF($B348="休館日","ー",6500+IF($B348="花火大会",500,IF($B348="特定日",500,0))+IF(WEEKDAY($A348,2)=6,500,IF(WEEKDAY($A348,2)=7,500,IF(COUNTIF(祝日リスト!$B:$B,$A348)&gt;0,500,0)))),"")</f>
        <v>6500</v>
      </c>
      <c r="D348" s="98">
        <f>IFERROR(IF($B348="休館日","ー",7000+IF($B348="花火大会",500,IF($B348="特定日",500,0))+IF(WEEKDAY($A348,2)=6,500,IF(WEEKDAY($A348,2)=7,500,IF(COUNTIF(祝日リスト!$B:$B,$A348)&gt;0,500,0)))),"")</f>
        <v>7000</v>
      </c>
    </row>
    <row r="349" spans="1:4">
      <c r="A349" s="97">
        <v>46095</v>
      </c>
      <c r="B349" s="91"/>
      <c r="C349" s="98">
        <f>IFERROR(IF($B349="休館日","ー",6500+IF($B349="花火大会",500,IF($B349="特定日",500,0))+IF(WEEKDAY($A349,2)=6,500,IF(WEEKDAY($A349,2)=7,500,IF(COUNTIF(祝日リスト!$B:$B,$A349)&gt;0,500,0)))),"")</f>
        <v>7000</v>
      </c>
      <c r="D349" s="98">
        <f>IFERROR(IF($B349="休館日","ー",7000+IF($B349="花火大会",500,IF($B349="特定日",500,0))+IF(WEEKDAY($A349,2)=6,500,IF(WEEKDAY($A349,2)=7,500,IF(COUNTIF(祝日リスト!$B:$B,$A349)&gt;0,500,0)))),"")</f>
        <v>7500</v>
      </c>
    </row>
    <row r="350" spans="1:4">
      <c r="A350" s="97">
        <v>46096</v>
      </c>
      <c r="B350" s="91"/>
      <c r="C350" s="98">
        <f>IFERROR(IF($B350="休館日","ー",6500+IF($B350="花火大会",500,IF($B350="特定日",500,0))+IF(WEEKDAY($A350,2)=6,500,IF(WEEKDAY($A350,2)=7,500,IF(COUNTIF(祝日リスト!$B:$B,$A350)&gt;0,500,0)))),"")</f>
        <v>7000</v>
      </c>
      <c r="D350" s="98">
        <f>IFERROR(IF($B350="休館日","ー",7000+IF($B350="花火大会",500,IF($B350="特定日",500,0))+IF(WEEKDAY($A350,2)=6,500,IF(WEEKDAY($A350,2)=7,500,IF(COUNTIF(祝日リスト!$B:$B,$A350)&gt;0,500,0)))),"")</f>
        <v>7500</v>
      </c>
    </row>
    <row r="351" spans="1:4">
      <c r="A351" s="97">
        <v>46097</v>
      </c>
      <c r="B351" s="91"/>
      <c r="C351" s="98">
        <f>IFERROR(IF($B351="休館日","ー",6500+IF($B351="花火大会",500,IF($B351="特定日",500,0))+IF(WEEKDAY($A351,2)=6,500,IF(WEEKDAY($A351,2)=7,500,IF(COUNTIF(祝日リスト!$B:$B,$A351)&gt;0,500,0)))),"")</f>
        <v>6500</v>
      </c>
      <c r="D351" s="98">
        <f>IFERROR(IF($B351="休館日","ー",7000+IF($B351="花火大会",500,IF($B351="特定日",500,0))+IF(WEEKDAY($A351,2)=6,500,IF(WEEKDAY($A351,2)=7,500,IF(COUNTIF(祝日リスト!$B:$B,$A351)&gt;0,500,0)))),"")</f>
        <v>7000</v>
      </c>
    </row>
    <row r="352" spans="1:4">
      <c r="A352" s="97">
        <v>46098</v>
      </c>
      <c r="B352" s="91" t="s">
        <v>129</v>
      </c>
      <c r="C352" s="98" t="str">
        <f>IFERROR(IF($B352="休館日","ー",6500+IF($B352="花火大会",500,IF($B352="特定日",500,0))+IF(WEEKDAY($A352,2)=6,500,IF(WEEKDAY($A352,2)=7,500,IF(COUNTIF(祝日リスト!$B:$B,$A352)&gt;0,500,0)))),"")</f>
        <v>ー</v>
      </c>
      <c r="D352" s="98" t="str">
        <f>IFERROR(IF($B352="休館日","ー",7000+IF($B352="花火大会",500,IF($B352="特定日",500,0))+IF(WEEKDAY($A352,2)=6,500,IF(WEEKDAY($A352,2)=7,500,IF(COUNTIF(祝日リスト!$B:$B,$A352)&gt;0,500,0)))),"")</f>
        <v>ー</v>
      </c>
    </row>
    <row r="353" spans="1:4">
      <c r="A353" s="97">
        <v>46099</v>
      </c>
      <c r="B353" s="91" t="s">
        <v>129</v>
      </c>
      <c r="C353" s="98" t="str">
        <f>IFERROR(IF($B353="休館日","ー",6500+IF($B353="花火大会",500,IF($B353="特定日",500,0))+IF(WEEKDAY($A353,2)=6,500,IF(WEEKDAY($A353,2)=7,500,IF(COUNTIF(祝日リスト!$B:$B,$A353)&gt;0,500,0)))),"")</f>
        <v>ー</v>
      </c>
      <c r="D353" s="98" t="str">
        <f>IFERROR(IF($B353="休館日","ー",7000+IF($B353="花火大会",500,IF($B353="特定日",500,0))+IF(WEEKDAY($A353,2)=6,500,IF(WEEKDAY($A353,2)=7,500,IF(COUNTIF(祝日リスト!$B:$B,$A353)&gt;0,500,0)))),"")</f>
        <v>ー</v>
      </c>
    </row>
    <row r="354" spans="1:4">
      <c r="A354" s="97">
        <v>46100</v>
      </c>
      <c r="B354" s="91"/>
      <c r="C354" s="98">
        <f>IFERROR(IF($B354="休館日","ー",6500+IF($B354="花火大会",500,IF($B354="特定日",500,0))+IF(WEEKDAY($A354,2)=6,500,IF(WEEKDAY($A354,2)=7,500,IF(COUNTIF(祝日リスト!$B:$B,$A354)&gt;0,500,0)))),"")</f>
        <v>6500</v>
      </c>
      <c r="D354" s="98">
        <f>IFERROR(IF($B354="休館日","ー",7000+IF($B354="花火大会",500,IF($B354="特定日",500,0))+IF(WEEKDAY($A354,2)=6,500,IF(WEEKDAY($A354,2)=7,500,IF(COUNTIF(祝日リスト!$B:$B,$A354)&gt;0,500,0)))),"")</f>
        <v>7000</v>
      </c>
    </row>
    <row r="355" spans="1:4">
      <c r="A355" s="97">
        <v>46101</v>
      </c>
      <c r="B355" s="91"/>
      <c r="C355" s="98">
        <f>IFERROR(IF($B355="休館日","ー",6500+IF($B355="花火大会",500,IF($B355="特定日",500,0))+IF(WEEKDAY($A355,2)=6,500,IF(WEEKDAY($A355,2)=7,500,IF(COUNTIF(祝日リスト!$B:$B,$A355)&gt;0,500,0)))),"")</f>
        <v>7000</v>
      </c>
      <c r="D355" s="98">
        <f>IFERROR(IF($B355="休館日","ー",7000+IF($B355="花火大会",500,IF($B355="特定日",500,0))+IF(WEEKDAY($A355,2)=6,500,IF(WEEKDAY($A355,2)=7,500,IF(COUNTIF(祝日リスト!$B:$B,$A355)&gt;0,500,0)))),"")</f>
        <v>7500</v>
      </c>
    </row>
    <row r="356" spans="1:4">
      <c r="A356" s="97">
        <v>46102</v>
      </c>
      <c r="B356" s="91"/>
      <c r="C356" s="98">
        <f>IFERROR(IF($B356="休館日","ー",6500+IF($B356="花火大会",500,IF($B356="特定日",500,0))+IF(WEEKDAY($A356,2)=6,500,IF(WEEKDAY($A356,2)=7,500,IF(COUNTIF(祝日リスト!$B:$B,$A356)&gt;0,500,0)))),"")</f>
        <v>7000</v>
      </c>
      <c r="D356" s="98">
        <f>IFERROR(IF($B356="休館日","ー",7000+IF($B356="花火大会",500,IF($B356="特定日",500,0))+IF(WEEKDAY($A356,2)=6,500,IF(WEEKDAY($A356,2)=7,500,IF(COUNTIF(祝日リスト!$B:$B,$A356)&gt;0,500,0)))),"")</f>
        <v>7500</v>
      </c>
    </row>
    <row r="357" spans="1:4">
      <c r="A357" s="97">
        <v>46103</v>
      </c>
      <c r="B357" s="91"/>
      <c r="C357" s="98">
        <f>IFERROR(IF($B357="休館日","ー",6500+IF($B357="花火大会",500,IF($B357="特定日",500,0))+IF(WEEKDAY($A357,2)=6,500,IF(WEEKDAY($A357,2)=7,500,IF(COUNTIF(祝日リスト!$B:$B,$A357)&gt;0,500,0)))),"")</f>
        <v>7000</v>
      </c>
      <c r="D357" s="98">
        <f>IFERROR(IF($B357="休館日","ー",7000+IF($B357="花火大会",500,IF($B357="特定日",500,0))+IF(WEEKDAY($A357,2)=6,500,IF(WEEKDAY($A357,2)=7,500,IF(COUNTIF(祝日リスト!$B:$B,$A357)&gt;0,500,0)))),"")</f>
        <v>7500</v>
      </c>
    </row>
    <row r="358" spans="1:4">
      <c r="A358" s="97">
        <v>46104</v>
      </c>
      <c r="B358" s="91"/>
      <c r="C358" s="98">
        <f>IFERROR(IF($B358="休館日","ー",6500+IF($B358="花火大会",500,IF($B358="特定日",500,0))+IF(WEEKDAY($A358,2)=6,500,IF(WEEKDAY($A358,2)=7,500,IF(COUNTIF(祝日リスト!$B:$B,$A358)&gt;0,500,0)))),"")</f>
        <v>6500</v>
      </c>
      <c r="D358" s="98">
        <f>IFERROR(IF($B358="休館日","ー",7000+IF($B358="花火大会",500,IF($B358="特定日",500,0))+IF(WEEKDAY($A358,2)=6,500,IF(WEEKDAY($A358,2)=7,500,IF(COUNTIF(祝日リスト!$B:$B,$A358)&gt;0,500,0)))),"")</f>
        <v>7000</v>
      </c>
    </row>
    <row r="359" spans="1:4">
      <c r="A359" s="97">
        <v>46105</v>
      </c>
      <c r="B359" s="91" t="s">
        <v>129</v>
      </c>
      <c r="C359" s="98" t="str">
        <f>IFERROR(IF($B359="休館日","ー",6500+IF($B359="花火大会",500,IF($B359="特定日",500,0))+IF(WEEKDAY($A359,2)=6,500,IF(WEEKDAY($A359,2)=7,500,IF(COUNTIF(祝日リスト!$B:$B,$A359)&gt;0,500,0)))),"")</f>
        <v>ー</v>
      </c>
      <c r="D359" s="98" t="str">
        <f>IFERROR(IF($B359="休館日","ー",7000+IF($B359="花火大会",500,IF($B359="特定日",500,0))+IF(WEEKDAY($A359,2)=6,500,IF(WEEKDAY($A359,2)=7,500,IF(COUNTIF(祝日リスト!$B:$B,$A359)&gt;0,500,0)))),"")</f>
        <v>ー</v>
      </c>
    </row>
    <row r="360" spans="1:4">
      <c r="A360" s="97">
        <v>46106</v>
      </c>
      <c r="B360" s="91" t="s">
        <v>129</v>
      </c>
      <c r="C360" s="98" t="str">
        <f>IFERROR(IF($B360="休館日","ー",6500+IF($B360="花火大会",500,IF($B360="特定日",500,0))+IF(WEEKDAY($A360,2)=6,500,IF(WEEKDAY($A360,2)=7,500,IF(COUNTIF(祝日リスト!$B:$B,$A360)&gt;0,500,0)))),"")</f>
        <v>ー</v>
      </c>
      <c r="D360" s="98" t="str">
        <f>IFERROR(IF($B360="休館日","ー",7000+IF($B360="花火大会",500,IF($B360="特定日",500,0))+IF(WEEKDAY($A360,2)=6,500,IF(WEEKDAY($A360,2)=7,500,IF(COUNTIF(祝日リスト!$B:$B,$A360)&gt;0,500,0)))),"")</f>
        <v>ー</v>
      </c>
    </row>
    <row r="361" spans="1:4">
      <c r="A361" s="97">
        <v>46107</v>
      </c>
      <c r="B361" s="91"/>
      <c r="C361" s="98">
        <f>IFERROR(IF($B361="休館日","ー",6500+IF($B361="花火大会",500,IF($B361="特定日",500,0))+IF(WEEKDAY($A361,2)=6,500,IF(WEEKDAY($A361,2)=7,500,IF(COUNTIF(祝日リスト!$B:$B,$A361)&gt;0,500,0)))),"")</f>
        <v>6500</v>
      </c>
      <c r="D361" s="98">
        <f>IFERROR(IF($B361="休館日","ー",7000+IF($B361="花火大会",500,IF($B361="特定日",500,0))+IF(WEEKDAY($A361,2)=6,500,IF(WEEKDAY($A361,2)=7,500,IF(COUNTIF(祝日リスト!$B:$B,$A361)&gt;0,500,0)))),"")</f>
        <v>7000</v>
      </c>
    </row>
    <row r="362" spans="1:4">
      <c r="A362" s="97">
        <v>46108</v>
      </c>
      <c r="B362" s="91"/>
      <c r="C362" s="98">
        <f>IFERROR(IF($B362="休館日","ー",6500+IF($B362="花火大会",500,IF($B362="特定日",500,0))+IF(WEEKDAY($A362,2)=6,500,IF(WEEKDAY($A362,2)=7,500,IF(COUNTIF(祝日リスト!$B:$B,$A362)&gt;0,500,0)))),"")</f>
        <v>6500</v>
      </c>
      <c r="D362" s="98">
        <f>IFERROR(IF($B362="休館日","ー",7000+IF($B362="花火大会",500,IF($B362="特定日",500,0))+IF(WEEKDAY($A362,2)=6,500,IF(WEEKDAY($A362,2)=7,500,IF(COUNTIF(祝日リスト!$B:$B,$A362)&gt;0,500,0)))),"")</f>
        <v>7000</v>
      </c>
    </row>
    <row r="363" spans="1:4">
      <c r="A363" s="97">
        <v>46109</v>
      </c>
      <c r="B363" s="91"/>
      <c r="C363" s="98">
        <f>IFERROR(IF($B363="休館日","ー",6500+IF($B363="花火大会",500,IF($B363="特定日",500,0))+IF(WEEKDAY($A363,2)=6,500,IF(WEEKDAY($A363,2)=7,500,IF(COUNTIF(祝日リスト!$B:$B,$A363)&gt;0,500,0)))),"")</f>
        <v>7000</v>
      </c>
      <c r="D363" s="98">
        <f>IFERROR(IF($B363="休館日","ー",7000+IF($B363="花火大会",500,IF($B363="特定日",500,0))+IF(WEEKDAY($A363,2)=6,500,IF(WEEKDAY($A363,2)=7,500,IF(COUNTIF(祝日リスト!$B:$B,$A363)&gt;0,500,0)))),"")</f>
        <v>7500</v>
      </c>
    </row>
    <row r="364" spans="1:4">
      <c r="A364" s="97">
        <v>46110</v>
      </c>
      <c r="B364" s="91"/>
      <c r="C364" s="98">
        <f>IFERROR(IF($B364="休館日","ー",6500+IF($B364="花火大会",500,IF($B364="特定日",500,0))+IF(WEEKDAY($A364,2)=6,500,IF(WEEKDAY($A364,2)=7,500,IF(COUNTIF(祝日リスト!$B:$B,$A364)&gt;0,500,0)))),"")</f>
        <v>7000</v>
      </c>
      <c r="D364" s="98">
        <f>IFERROR(IF($B364="休館日","ー",7000+IF($B364="花火大会",500,IF($B364="特定日",500,0))+IF(WEEKDAY($A364,2)=6,500,IF(WEEKDAY($A364,2)=7,500,IF(COUNTIF(祝日リスト!$B:$B,$A364)&gt;0,500,0)))),"")</f>
        <v>7500</v>
      </c>
    </row>
    <row r="365" spans="1:4">
      <c r="A365" s="97">
        <v>46111</v>
      </c>
      <c r="B365" s="91"/>
      <c r="C365" s="98">
        <f>IFERROR(IF($B365="休館日","ー",6500+IF($B365="花火大会",500,IF($B365="特定日",500,0))+IF(WEEKDAY($A365,2)=6,500,IF(WEEKDAY($A365,2)=7,500,IF(COUNTIF(祝日リスト!$B:$B,$A365)&gt;0,500,0)))),"")</f>
        <v>6500</v>
      </c>
      <c r="D365" s="98">
        <f>IFERROR(IF($B365="休館日","ー",7000+IF($B365="花火大会",500,IF($B365="特定日",500,0))+IF(WEEKDAY($A365,2)=6,500,IF(WEEKDAY($A365,2)=7,500,IF(COUNTIF(祝日リスト!$B:$B,$A365)&gt;0,500,0)))),"")</f>
        <v>7000</v>
      </c>
    </row>
    <row r="366" spans="1:4">
      <c r="A366" s="97">
        <v>46112</v>
      </c>
      <c r="B366" s="91" t="s">
        <v>129</v>
      </c>
      <c r="C366" s="98" t="str">
        <f>IFERROR(IF($B366="休館日","ー",6500+IF($B366="花火大会",500,IF($B366="特定日",500,0))+IF(WEEKDAY($A366,2)=6,500,IF(WEEKDAY($A366,2)=7,500,IF(COUNTIF(祝日リスト!$B:$B,$A366)&gt;0,500,0)))),"")</f>
        <v>ー</v>
      </c>
      <c r="D366" s="98" t="str">
        <f>IFERROR(IF($B366="休館日","ー",7000+IF($B366="花火大会",500,IF($B366="特定日",500,0))+IF(WEEKDAY($A366,2)=6,500,IF(WEEKDAY($A366,2)=7,500,IF(COUNTIF(祝日リスト!$B:$B,$A366)&gt;0,500,0)))),"")</f>
        <v>ー</v>
      </c>
    </row>
    <row r="367" spans="1:4">
      <c r="A367" s="97">
        <v>46113</v>
      </c>
      <c r="B367" s="89"/>
      <c r="C367" s="98">
        <f>IFERROR(IF($B367="休館日","ー",6500+IF($B367="花火大会",500,IF($B367="特定日",500,0))+IF(WEEKDAY($A367,2)=6,500,IF(WEEKDAY($A367,2)=7,500,IF(COUNTIF(祝日リスト!$B:$B,$A367)&gt;0,500,0)))),"")</f>
        <v>6500</v>
      </c>
      <c r="D367" s="98">
        <f>IFERROR(IF($B367="休館日","ー",7000+IF($B367="花火大会",500,IF($B367="特定日",500,0))+IF(WEEKDAY($A367,2)=6,500,IF(WEEKDAY($A367,2)=7,500,IF(COUNTIF(祝日リスト!$B:$B,$A367)&gt;0,500,0)))),"")</f>
        <v>7000</v>
      </c>
    </row>
  </sheetData>
  <sheetProtection password="CC19" sheet="1" objects="1" scenarios="1"/>
  <mergeCells count="1">
    <mergeCell ref="A1:B1"/>
  </mergeCells>
  <phoneticPr fontId="1"/>
  <conditionalFormatting sqref="A2:D367">
    <cfRule type="expression" dxfId="2" priority="1">
      <formula>$B2="休館日"</formula>
    </cfRule>
    <cfRule type="expression" dxfId="1" priority="2">
      <formula>$C2=7500</formula>
    </cfRule>
    <cfRule type="expression" dxfId="0" priority="3">
      <formula>$C2=7000</formula>
    </cfRule>
  </conditionalFormatting>
  <dataValidations count="1">
    <dataValidation type="list" allowBlank="1" showInputMessage="1" showErrorMessage="1" sqref="B2:B367">
      <formula1>"休館日,花火大会,特定日"</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heetViews>
  <sheetFormatPr defaultRowHeight="13.5"/>
  <cols>
    <col min="1" max="1" width="11.375" bestFit="1" customWidth="1"/>
    <col min="2" max="2" width="14.875" bestFit="1" customWidth="1"/>
  </cols>
  <sheetData>
    <row r="1" spans="1:2" ht="16.5">
      <c r="A1" s="92" t="s">
        <v>109</v>
      </c>
      <c r="B1" s="93" t="s">
        <v>110</v>
      </c>
    </row>
    <row r="2" spans="1:2" ht="16.5">
      <c r="A2" s="92" t="s">
        <v>111</v>
      </c>
      <c r="B2" s="93">
        <v>45776</v>
      </c>
    </row>
    <row r="3" spans="1:2" ht="16.5">
      <c r="A3" s="92" t="s">
        <v>112</v>
      </c>
      <c r="B3" s="93">
        <v>45780</v>
      </c>
    </row>
    <row r="4" spans="1:2" ht="16.5">
      <c r="A4" s="92" t="s">
        <v>113</v>
      </c>
      <c r="B4" s="93">
        <v>45781</v>
      </c>
    </row>
    <row r="5" spans="1:2" ht="16.5">
      <c r="A5" s="92" t="s">
        <v>114</v>
      </c>
      <c r="B5" s="93">
        <v>45782</v>
      </c>
    </row>
    <row r="6" spans="1:2" ht="16.5">
      <c r="A6" s="92" t="s">
        <v>115</v>
      </c>
      <c r="B6" s="93">
        <v>45783</v>
      </c>
    </row>
    <row r="7" spans="1:2" ht="16.5">
      <c r="A7" s="92" t="s">
        <v>116</v>
      </c>
      <c r="B7" s="93">
        <v>45859</v>
      </c>
    </row>
    <row r="8" spans="1:2" ht="16.5">
      <c r="A8" s="92" t="s">
        <v>117</v>
      </c>
      <c r="B8" s="93">
        <v>45880</v>
      </c>
    </row>
    <row r="9" spans="1:2" ht="16.5">
      <c r="A9" s="92" t="s">
        <v>118</v>
      </c>
      <c r="B9" s="93">
        <v>45915</v>
      </c>
    </row>
    <row r="10" spans="1:2" ht="16.5">
      <c r="A10" s="92" t="s">
        <v>119</v>
      </c>
      <c r="B10" s="93">
        <v>45923</v>
      </c>
    </row>
    <row r="11" spans="1:2" ht="16.5">
      <c r="A11" s="92" t="s">
        <v>120</v>
      </c>
      <c r="B11" s="93">
        <v>45943</v>
      </c>
    </row>
    <row r="12" spans="1:2" ht="16.5">
      <c r="A12" s="92" t="s">
        <v>121</v>
      </c>
      <c r="B12" s="93">
        <v>45964</v>
      </c>
    </row>
    <row r="13" spans="1:2" ht="16.5">
      <c r="A13" s="92" t="s">
        <v>122</v>
      </c>
      <c r="B13" s="93">
        <v>45984</v>
      </c>
    </row>
    <row r="14" spans="1:2" ht="16.5">
      <c r="A14" s="92" t="s">
        <v>123</v>
      </c>
      <c r="B14" s="93">
        <v>45985</v>
      </c>
    </row>
    <row r="15" spans="1:2" ht="16.5">
      <c r="A15" s="92" t="s">
        <v>124</v>
      </c>
      <c r="B15" s="93">
        <v>46023</v>
      </c>
    </row>
    <row r="16" spans="1:2" ht="16.5">
      <c r="A16" s="92" t="s">
        <v>125</v>
      </c>
      <c r="B16" s="93">
        <v>46034</v>
      </c>
    </row>
    <row r="17" spans="1:2" ht="16.5">
      <c r="A17" s="92" t="s">
        <v>126</v>
      </c>
      <c r="B17" s="93">
        <v>46064</v>
      </c>
    </row>
    <row r="18" spans="1:2" ht="16.5">
      <c r="A18" s="92" t="s">
        <v>127</v>
      </c>
      <c r="B18" s="93">
        <v>46076</v>
      </c>
    </row>
    <row r="19" spans="1:2" ht="16.5">
      <c r="A19" s="92" t="s">
        <v>128</v>
      </c>
      <c r="B19" s="93">
        <v>46101</v>
      </c>
    </row>
  </sheetData>
  <sheetProtection algorithmName="SHA-512" hashValue="pj7f3Z7vM7Iswb88QKktNV+APezSMB2NayZy87oYPKql8kwtlEbQXdIMcS8qu6+SyRLuMiPH3yjaPlWFSIM2CQ==" saltValue="Irqb94cgkxLuI/jGefKbpw==" spinCount="100000" sheet="1" objects="1" scenarios="1"/>
  <phoneticPr fontId="1"/>
  <dataValidations count="1">
    <dataValidation type="list" allowBlank="1" showInputMessage="1" sqref="A2:A19">
      <formula1>"振替休日,昭和の日,憲法記念日,みどりの日,こどもの日,海の日,山の日,敬老の日,秋分の日,スポーツの日,文化の日,勤労感謝の日,元旦,成人の日,建国記念日,春分の日"</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heetViews>
  <sheetFormatPr defaultColWidth="14.125" defaultRowHeight="13.5"/>
  <cols>
    <col min="1" max="1" width="25.625" style="95" bestFit="1" customWidth="1"/>
    <col min="2" max="2" width="10.875" style="95" bestFit="1" customWidth="1"/>
    <col min="3" max="3" width="11.375" style="95" bestFit="1" customWidth="1"/>
    <col min="4" max="4" width="9.25" style="95" bestFit="1" customWidth="1"/>
    <col min="5" max="5" width="19.5" style="95" bestFit="1" customWidth="1"/>
    <col min="6" max="16384" width="14.125" style="95"/>
  </cols>
  <sheetData>
    <row r="1" spans="1:5">
      <c r="A1" s="101"/>
      <c r="B1" s="101" t="s">
        <v>55</v>
      </c>
      <c r="C1" s="99" t="s">
        <v>131</v>
      </c>
      <c r="D1" s="99" t="s">
        <v>143</v>
      </c>
      <c r="E1" s="101" t="s">
        <v>139</v>
      </c>
    </row>
    <row r="2" spans="1:5">
      <c r="A2" s="99" t="str">
        <f>B2&amp;C2&amp;D2</f>
        <v>1 被保険者別館</v>
      </c>
      <c r="B2" s="99"/>
      <c r="C2" s="102" t="s">
        <v>132</v>
      </c>
      <c r="D2" s="102" t="s">
        <v>145</v>
      </c>
      <c r="E2" s="101" t="s">
        <v>146</v>
      </c>
    </row>
    <row r="3" spans="1:5">
      <c r="A3" s="99" t="str">
        <f t="shared" ref="A3:A19" si="0">B3&amp;C3&amp;D3</f>
        <v>☑小学生1 被保険者別館</v>
      </c>
      <c r="B3" s="99" t="s">
        <v>137</v>
      </c>
      <c r="C3" s="102" t="s">
        <v>132</v>
      </c>
      <c r="D3" s="102" t="s">
        <v>145</v>
      </c>
      <c r="E3" s="101" t="s">
        <v>147</v>
      </c>
    </row>
    <row r="4" spans="1:5">
      <c r="A4" s="99" t="str">
        <f t="shared" si="0"/>
        <v>☑未就学児1 被保険者別館</v>
      </c>
      <c r="B4" s="99" t="s">
        <v>134</v>
      </c>
      <c r="C4" s="102" t="s">
        <v>132</v>
      </c>
      <c r="D4" s="102" t="s">
        <v>145</v>
      </c>
      <c r="E4" s="101" t="s">
        <v>148</v>
      </c>
    </row>
    <row r="5" spans="1:5">
      <c r="A5" s="99" t="str">
        <f t="shared" si="0"/>
        <v>2 被扶養者別館</v>
      </c>
      <c r="B5" s="99"/>
      <c r="C5" s="102" t="s">
        <v>136</v>
      </c>
      <c r="D5" s="102" t="s">
        <v>145</v>
      </c>
      <c r="E5" s="101" t="s">
        <v>149</v>
      </c>
    </row>
    <row r="6" spans="1:5">
      <c r="A6" s="99" t="str">
        <f t="shared" si="0"/>
        <v>☑小学生2 被扶養者別館</v>
      </c>
      <c r="B6" s="99" t="s">
        <v>137</v>
      </c>
      <c r="C6" s="102" t="s">
        <v>136</v>
      </c>
      <c r="D6" s="102" t="s">
        <v>145</v>
      </c>
      <c r="E6" s="101" t="s">
        <v>147</v>
      </c>
    </row>
    <row r="7" spans="1:5">
      <c r="A7" s="99" t="str">
        <f t="shared" si="0"/>
        <v>☑未就学児2 被扶養者別館</v>
      </c>
      <c r="B7" s="99" t="s">
        <v>134</v>
      </c>
      <c r="C7" s="102" t="s">
        <v>136</v>
      </c>
      <c r="D7" s="102" t="s">
        <v>145</v>
      </c>
      <c r="E7" s="101" t="s">
        <v>150</v>
      </c>
    </row>
    <row r="8" spans="1:5">
      <c r="A8" s="99" t="str">
        <f t="shared" si="0"/>
        <v>3 一般別館</v>
      </c>
      <c r="B8" s="99"/>
      <c r="C8" s="102" t="s">
        <v>138</v>
      </c>
      <c r="D8" s="102" t="s">
        <v>145</v>
      </c>
      <c r="E8" s="101" t="s">
        <v>151</v>
      </c>
    </row>
    <row r="9" spans="1:5">
      <c r="A9" s="99" t="str">
        <f t="shared" si="0"/>
        <v>☑小学生3 一般別館</v>
      </c>
      <c r="B9" s="99" t="s">
        <v>137</v>
      </c>
      <c r="C9" s="102" t="s">
        <v>138</v>
      </c>
      <c r="D9" s="102" t="s">
        <v>145</v>
      </c>
      <c r="E9" s="101" t="s">
        <v>152</v>
      </c>
    </row>
    <row r="10" spans="1:5">
      <c r="A10" s="99" t="str">
        <f t="shared" si="0"/>
        <v>☑未就学児3 一般別館</v>
      </c>
      <c r="B10" s="99" t="s">
        <v>134</v>
      </c>
      <c r="C10" s="102" t="s">
        <v>138</v>
      </c>
      <c r="D10" s="102" t="s">
        <v>145</v>
      </c>
      <c r="E10" s="101" t="s">
        <v>153</v>
      </c>
    </row>
    <row r="11" spans="1:5">
      <c r="A11" s="99" t="str">
        <f t="shared" si="0"/>
        <v>1 被保険者本館</v>
      </c>
      <c r="B11" s="99"/>
      <c r="C11" s="102" t="s">
        <v>132</v>
      </c>
      <c r="D11" s="102" t="s">
        <v>154</v>
      </c>
      <c r="E11" s="101" t="s">
        <v>158</v>
      </c>
    </row>
    <row r="12" spans="1:5">
      <c r="A12" s="99" t="str">
        <f t="shared" si="0"/>
        <v>☑小学生1 被保険者本館</v>
      </c>
      <c r="B12" s="99" t="s">
        <v>137</v>
      </c>
      <c r="C12" s="102" t="s">
        <v>132</v>
      </c>
      <c r="D12" s="102" t="s">
        <v>144</v>
      </c>
      <c r="E12" s="101" t="s">
        <v>155</v>
      </c>
    </row>
    <row r="13" spans="1:5">
      <c r="A13" s="99" t="str">
        <f t="shared" si="0"/>
        <v>☑未就学児1 被保険者本館</v>
      </c>
      <c r="B13" s="99" t="s">
        <v>134</v>
      </c>
      <c r="C13" s="102" t="s">
        <v>132</v>
      </c>
      <c r="D13" s="102" t="s">
        <v>144</v>
      </c>
      <c r="E13" s="101" t="s">
        <v>156</v>
      </c>
    </row>
    <row r="14" spans="1:5">
      <c r="A14" s="99" t="str">
        <f t="shared" si="0"/>
        <v>2 被扶養者本館</v>
      </c>
      <c r="B14" s="99"/>
      <c r="C14" s="102" t="s">
        <v>136</v>
      </c>
      <c r="D14" s="102" t="s">
        <v>144</v>
      </c>
      <c r="E14" s="101" t="s">
        <v>157</v>
      </c>
    </row>
    <row r="15" spans="1:5">
      <c r="A15" s="99" t="str">
        <f t="shared" si="0"/>
        <v>☑小学生2 被扶養者本館</v>
      </c>
      <c r="B15" s="99" t="s">
        <v>137</v>
      </c>
      <c r="C15" s="102" t="s">
        <v>136</v>
      </c>
      <c r="D15" s="102" t="s">
        <v>144</v>
      </c>
      <c r="E15" s="101" t="s">
        <v>158</v>
      </c>
    </row>
    <row r="16" spans="1:5">
      <c r="A16" s="99" t="str">
        <f t="shared" si="0"/>
        <v>☑未就学児2 被扶養者本館</v>
      </c>
      <c r="B16" s="99" t="s">
        <v>134</v>
      </c>
      <c r="C16" s="102" t="s">
        <v>136</v>
      </c>
      <c r="D16" s="102" t="s">
        <v>144</v>
      </c>
      <c r="E16" s="101" t="s">
        <v>159</v>
      </c>
    </row>
    <row r="17" spans="1:5">
      <c r="A17" s="99" t="str">
        <f t="shared" si="0"/>
        <v>3 一般本館</v>
      </c>
      <c r="B17" s="99"/>
      <c r="C17" s="102" t="s">
        <v>138</v>
      </c>
      <c r="D17" s="102" t="s">
        <v>144</v>
      </c>
      <c r="E17" s="101" t="s">
        <v>160</v>
      </c>
    </row>
    <row r="18" spans="1:5">
      <c r="A18" s="99" t="str">
        <f t="shared" si="0"/>
        <v>☑小学生3 一般本館</v>
      </c>
      <c r="B18" s="99" t="s">
        <v>137</v>
      </c>
      <c r="C18" s="102" t="s">
        <v>138</v>
      </c>
      <c r="D18" s="102" t="s">
        <v>144</v>
      </c>
      <c r="E18" s="101" t="s">
        <v>161</v>
      </c>
    </row>
    <row r="19" spans="1:5">
      <c r="A19" s="99" t="str">
        <f t="shared" si="0"/>
        <v>☑未就学児3 一般本館</v>
      </c>
      <c r="B19" s="99" t="s">
        <v>134</v>
      </c>
      <c r="C19" s="102" t="s">
        <v>138</v>
      </c>
      <c r="D19" s="102" t="s">
        <v>144</v>
      </c>
      <c r="E19" s="101" t="s">
        <v>162</v>
      </c>
    </row>
  </sheetData>
  <sheetProtection algorithmName="SHA-512" hashValue="NnbHFt57fK5y4D7fnGX0QBESsss0vCh0EzBN5Hfto5moVip/d1XORCz8bR6QrcPF+TMdmh5wReoPiOZs8sXsWA==" saltValue="gUDWvJ8qp3a4UnDzjL33Mg==" spinCount="100000" sheet="1" objects="1" scenarios="1"/>
  <phoneticPr fontId="1"/>
  <dataValidations count="3">
    <dataValidation type="list" allowBlank="1" showInputMessage="1" sqref="C2:C19">
      <formula1>"1 被保険者,2 被扶養者,3 一般"</formula1>
    </dataValidation>
    <dataValidation type="list" allowBlank="1" showInputMessage="1" sqref="B2:B19">
      <formula1>"☑未就学児,☑小学生"</formula1>
    </dataValidation>
    <dataValidation type="list" allowBlank="1" showInputMessage="1" sqref="D2:D19">
      <formula1>"別館,本館"</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入力用</vt:lpstr>
      <vt:lpstr>利用者リスト</vt:lpstr>
      <vt:lpstr>申込書</vt:lpstr>
      <vt:lpstr>組合員料金表</vt:lpstr>
      <vt:lpstr>祝日リスト</vt:lpstr>
      <vt:lpstr>料金区分表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CM755144</dc:creator>
  <cp:lastModifiedBy>BASE</cp:lastModifiedBy>
  <cp:lastPrinted>2025-03-17T01:18:56Z</cp:lastPrinted>
  <dcterms:created xsi:type="dcterms:W3CDTF">2014-02-14T04:54:39Z</dcterms:created>
  <dcterms:modified xsi:type="dcterms:W3CDTF">2025-04-03T06:03:29Z</dcterms:modified>
</cp:coreProperties>
</file>